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7"/>
  <workbookPr/>
  <mc:AlternateContent xmlns:mc="http://schemas.openxmlformats.org/markup-compatibility/2006">
    <mc:Choice Requires="x15">
      <x15ac:absPath xmlns:x15ac="http://schemas.microsoft.com/office/spreadsheetml/2010/11/ac" url="/Users/gabrielrusznyak/Desktop/SVPS 09 vyhrady/SVPS FINAL/"/>
    </mc:Choice>
  </mc:AlternateContent>
  <xr:revisionPtr revIDLastSave="0" documentId="13_ncr:1_{A8E52A3D-9A86-F942-A31B-745BF428CCB7}" xr6:coauthVersionLast="45" xr6:coauthVersionMax="45" xr10:uidLastSave="{00000000-0000-0000-0000-000000000000}"/>
  <bookViews>
    <workbookView xWindow="0" yWindow="0" windowWidth="33600" windowHeight="21000" tabRatio="838" firstSheet="9" activeTab="14" xr2:uid="{00000000-000D-0000-FFFF-FFFF00000000}"/>
  </bookViews>
  <sheets>
    <sheet name="Úvod" sheetId="5" r:id="rId1"/>
    <sheet name="Zoznam hárkov" sheetId="25" r:id="rId2"/>
    <sheet name="Sumarizácia" sheetId="20" r:id="rId3"/>
    <sheet name="CBA - Agendové IS" sheetId="2" r:id="rId4"/>
    <sheet name="Analyza citlivosti - AgendovéIS" sheetId="7" r:id="rId5"/>
    <sheet name="Prínosy - Agendové IS" sheetId="4" r:id="rId6"/>
    <sheet name="Výdavky - Agendové IS" sheetId="6" r:id="rId7"/>
    <sheet name="Parametre - Agendové IS" sheetId="3" r:id="rId8"/>
    <sheet name="TCO" sheetId="11" r:id="rId9"/>
    <sheet name="TCO AS IS - SW" sheetId="17" r:id="rId10"/>
    <sheet name="TCO AS IS - HW" sheetId="18" r:id="rId11"/>
    <sheet name="TCO TO BE- SW" sheetId="9" r:id="rId12"/>
    <sheet name="TCO TO BE - HW" sheetId="10" r:id="rId13"/>
    <sheet name="Rozpočet - vývoj Aplikácií" sheetId="19" r:id="rId14"/>
    <sheet name="Rozpočet - HW a licencie" sheetId="27" r:id="rId15"/>
    <sheet name="Slepý rozpočet" sheetId="26" r:id="rId16"/>
    <sheet name="Faktory" sheetId="1" r:id="rId17"/>
    <sheet name="Procesné mapy" sheetId="22" r:id="rId18"/>
    <sheet name="Procesy - AS IS" sheetId="23" r:id="rId19"/>
    <sheet name="Procesy - TO BE" sheetId="24" r:id="rId20"/>
    <sheet name="Rozdelenie prínosov" sheetId="14" r:id="rId21"/>
  </sheets>
  <externalReferences>
    <externalReference r:id="rId22"/>
  </externalReferences>
  <definedNames>
    <definedName name="_xlnm.Print_Area" localSheetId="17">'Procesné mapy'!$A$1:$AK$131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U37" i="3" l="1"/>
  <c r="AU38" i="3" s="1"/>
  <c r="AU39" i="3" s="1"/>
  <c r="AU40" i="3" s="1"/>
  <c r="AU41" i="3" s="1"/>
  <c r="AU42" i="3" s="1"/>
  <c r="AU43" i="3" s="1"/>
  <c r="AU44" i="3" s="1"/>
  <c r="K37" i="3"/>
  <c r="K38" i="3" s="1"/>
  <c r="K39" i="3" s="1"/>
  <c r="K40" i="3" s="1"/>
  <c r="K41" i="3" s="1"/>
  <c r="K42" i="3" s="1"/>
  <c r="K43" i="3" s="1"/>
  <c r="K44" i="3" s="1"/>
  <c r="H37" i="3"/>
  <c r="H38" i="3" s="1"/>
  <c r="H39" i="3" s="1"/>
  <c r="H40" i="3" s="1"/>
  <c r="H41" i="3" s="1"/>
  <c r="H42" i="3" s="1"/>
  <c r="H43" i="3" s="1"/>
  <c r="H44" i="3" s="1"/>
  <c r="I150" i="9" l="1"/>
  <c r="J150" i="9"/>
  <c r="K150" i="9"/>
  <c r="L150" i="9"/>
  <c r="M150" i="9"/>
  <c r="N150" i="9"/>
  <c r="O150" i="9"/>
  <c r="P150" i="9"/>
  <c r="Q150" i="9"/>
  <c r="I129" i="9"/>
  <c r="J129" i="9"/>
  <c r="K129" i="9"/>
  <c r="L129" i="9"/>
  <c r="M129" i="9"/>
  <c r="N129" i="9"/>
  <c r="O129" i="9"/>
  <c r="P129" i="9"/>
  <c r="Q129" i="9"/>
  <c r="I78" i="9"/>
  <c r="I56" i="9" s="1"/>
  <c r="J78" i="9"/>
  <c r="J56" i="9" s="1"/>
  <c r="K78" i="9"/>
  <c r="K56" i="9" s="1"/>
  <c r="L78" i="9"/>
  <c r="L56" i="9" s="1"/>
  <c r="M78" i="9"/>
  <c r="M56" i="9" s="1"/>
  <c r="N78" i="9"/>
  <c r="N56" i="9" s="1"/>
  <c r="O78" i="9"/>
  <c r="O56" i="9" s="1"/>
  <c r="P78" i="9"/>
  <c r="P56" i="9" s="1"/>
  <c r="Q78" i="9"/>
  <c r="Q56" i="9" s="1"/>
  <c r="I57" i="9"/>
  <c r="J57" i="9"/>
  <c r="K57" i="9"/>
  <c r="L57" i="9"/>
  <c r="M57" i="9"/>
  <c r="N57" i="9"/>
  <c r="O57" i="9"/>
  <c r="P57" i="9"/>
  <c r="Q57" i="9"/>
  <c r="H4" i="9"/>
  <c r="H25" i="9"/>
  <c r="I4" i="9"/>
  <c r="J4" i="9"/>
  <c r="K4" i="9"/>
  <c r="L4" i="9"/>
  <c r="M4" i="9"/>
  <c r="N4" i="9"/>
  <c r="O4" i="9"/>
  <c r="P4" i="9"/>
  <c r="Q4" i="9"/>
  <c r="I25" i="9"/>
  <c r="I3" i="9" s="1"/>
  <c r="J25" i="9"/>
  <c r="J3" i="9" s="1"/>
  <c r="K25" i="9"/>
  <c r="K3" i="9" s="1"/>
  <c r="L25" i="9"/>
  <c r="L3" i="9" s="1"/>
  <c r="M25" i="9"/>
  <c r="M3" i="9" s="1"/>
  <c r="N25" i="9"/>
  <c r="N3" i="9" s="1"/>
  <c r="O25" i="9"/>
  <c r="O3" i="9" s="1"/>
  <c r="P25" i="9"/>
  <c r="P3" i="9" s="1"/>
  <c r="Q25" i="9"/>
  <c r="Q3" i="9" s="1"/>
  <c r="E3" i="27" l="1"/>
  <c r="C3" i="27"/>
  <c r="AG183" i="19"/>
  <c r="AG184" i="19"/>
  <c r="AG185" i="19"/>
  <c r="AG186" i="19"/>
  <c r="AG187" i="19"/>
  <c r="AG179" i="19" l="1"/>
  <c r="AG180" i="19"/>
  <c r="AG181" i="19"/>
  <c r="AG182" i="19"/>
  <c r="AG172" i="19"/>
  <c r="AG173" i="19"/>
  <c r="AG174" i="19"/>
  <c r="AG175" i="19"/>
  <c r="AG176" i="19"/>
  <c r="AG178" i="19"/>
  <c r="AC177" i="19" l="1"/>
  <c r="AG177" i="19" s="1"/>
  <c r="AG171" i="19" l="1"/>
  <c r="AG19" i="19" l="1"/>
  <c r="AG20" i="19"/>
  <c r="AG21" i="19"/>
  <c r="AG22" i="19"/>
  <c r="AG23" i="19"/>
  <c r="AG24" i="19"/>
  <c r="AG25" i="19"/>
  <c r="AG26" i="19"/>
  <c r="AG27" i="19"/>
  <c r="AG28" i="19"/>
  <c r="AG29" i="19"/>
  <c r="AG30" i="19"/>
  <c r="AG31" i="19"/>
  <c r="AG32" i="19"/>
  <c r="AG33" i="19"/>
  <c r="AG34" i="19"/>
  <c r="AG35" i="19"/>
  <c r="AG36" i="19"/>
  <c r="AG37" i="19"/>
  <c r="AG38" i="19"/>
  <c r="AG39" i="19"/>
  <c r="AG40" i="19"/>
  <c r="AG41" i="19"/>
  <c r="AG42" i="19"/>
  <c r="AG43" i="19"/>
  <c r="AG44" i="19"/>
  <c r="AG45" i="19"/>
  <c r="AG46" i="19"/>
  <c r="AG47" i="19"/>
  <c r="AG48" i="19"/>
  <c r="AG49" i="19"/>
  <c r="AG50" i="19"/>
  <c r="AG51" i="19"/>
  <c r="AG52" i="19"/>
  <c r="AG53" i="19"/>
  <c r="AG54" i="19"/>
  <c r="AG55" i="19"/>
  <c r="AG56" i="19"/>
  <c r="AG57" i="19"/>
  <c r="AG58" i="19"/>
  <c r="AG59" i="19"/>
  <c r="AG60" i="19"/>
  <c r="AG61" i="19"/>
  <c r="AG62" i="19"/>
  <c r="AG63" i="19"/>
  <c r="AG64" i="19"/>
  <c r="AG65" i="19"/>
  <c r="AG66" i="19"/>
  <c r="AG67" i="19"/>
  <c r="AG68" i="19"/>
  <c r="AG69" i="19"/>
  <c r="AG70" i="19"/>
  <c r="AG71" i="19"/>
  <c r="AG72" i="19"/>
  <c r="AG73" i="19"/>
  <c r="AG74" i="19"/>
  <c r="AG75" i="19"/>
  <c r="AG76" i="19"/>
  <c r="AG77" i="19"/>
  <c r="AG78" i="19"/>
  <c r="AG79" i="19"/>
  <c r="AG80" i="19"/>
  <c r="AG81" i="19"/>
  <c r="AG82" i="19"/>
  <c r="AG83" i="19"/>
  <c r="AG84" i="19"/>
  <c r="AG85" i="19"/>
  <c r="AG86" i="19"/>
  <c r="AG87" i="19"/>
  <c r="AG88" i="19"/>
  <c r="AG89" i="19"/>
  <c r="AG90" i="19"/>
  <c r="AG91" i="19"/>
  <c r="AG92" i="19"/>
  <c r="AG93" i="19"/>
  <c r="AG94" i="19"/>
  <c r="AG95" i="19"/>
  <c r="AG96" i="19"/>
  <c r="AG97" i="19"/>
  <c r="AG98" i="19"/>
  <c r="AG99" i="19"/>
  <c r="AG100" i="19"/>
  <c r="AG101" i="19"/>
  <c r="AG102" i="19"/>
  <c r="AG103" i="19"/>
  <c r="AG104" i="19"/>
  <c r="AG105" i="19"/>
  <c r="AG106" i="19"/>
  <c r="AG107" i="19"/>
  <c r="AG108" i="19"/>
  <c r="AG109" i="19"/>
  <c r="AG110" i="19"/>
  <c r="AG111" i="19"/>
  <c r="AG112" i="19"/>
  <c r="AG113" i="19"/>
  <c r="AG114" i="19"/>
  <c r="AG115" i="19"/>
  <c r="AG116" i="19"/>
  <c r="AG117" i="19"/>
  <c r="AG118" i="19"/>
  <c r="AG119" i="19"/>
  <c r="AG120" i="19"/>
  <c r="AG121" i="19"/>
  <c r="AG122" i="19"/>
  <c r="AG123" i="19"/>
  <c r="AG124" i="19"/>
  <c r="AG125" i="19"/>
  <c r="AG126" i="19"/>
  <c r="AG127" i="19"/>
  <c r="AG128" i="19"/>
  <c r="AG129" i="19"/>
  <c r="AG130" i="19"/>
  <c r="AG131" i="19"/>
  <c r="AG132" i="19"/>
  <c r="AG133" i="19"/>
  <c r="AG134" i="19"/>
  <c r="AG135" i="19"/>
  <c r="AG136" i="19"/>
  <c r="AG137" i="19"/>
  <c r="AG138" i="19"/>
  <c r="AG139" i="19"/>
  <c r="AG140" i="19"/>
  <c r="AG141" i="19"/>
  <c r="AG142" i="19"/>
  <c r="AG143" i="19"/>
  <c r="AG144" i="19"/>
  <c r="AG145" i="19"/>
  <c r="AG146" i="19"/>
  <c r="AG147" i="19"/>
  <c r="AG148" i="19"/>
  <c r="AG149" i="19"/>
  <c r="AG150" i="19"/>
  <c r="AG151" i="19"/>
  <c r="AG152" i="19"/>
  <c r="AG153" i="19"/>
  <c r="AG154" i="19"/>
  <c r="AG155" i="19"/>
  <c r="AG156" i="19"/>
  <c r="AG157" i="19"/>
  <c r="AG158" i="19"/>
  <c r="AG159" i="19"/>
  <c r="AG160" i="19"/>
  <c r="AG161" i="19"/>
  <c r="AG162" i="19"/>
  <c r="AG163" i="19"/>
  <c r="AG164" i="19"/>
  <c r="AG165" i="19"/>
  <c r="AG166" i="19"/>
  <c r="AG167" i="19"/>
  <c r="AG168" i="19"/>
  <c r="AG169" i="19"/>
  <c r="AG170" i="19"/>
  <c r="AG9" i="19"/>
  <c r="AG10" i="19"/>
  <c r="AG11" i="19"/>
  <c r="AG12" i="19"/>
  <c r="AG13" i="19"/>
  <c r="AG14" i="19"/>
  <c r="AG15" i="19"/>
  <c r="AG16" i="19"/>
  <c r="AG17" i="19"/>
  <c r="AG6" i="19"/>
  <c r="AG7" i="19"/>
  <c r="AG8" i="19"/>
  <c r="AG5" i="19"/>
  <c r="AF18" i="19" l="1"/>
  <c r="AF19" i="19"/>
  <c r="AF32" i="19"/>
  <c r="AF60" i="19"/>
  <c r="AF79" i="19"/>
  <c r="AF80" i="19"/>
  <c r="AF81" i="19"/>
  <c r="AF82" i="19"/>
  <c r="AF83" i="19"/>
  <c r="AF84" i="19"/>
  <c r="AF85" i="19"/>
  <c r="AF86" i="19"/>
  <c r="AF87" i="19"/>
  <c r="AF88" i="19"/>
  <c r="AF98" i="19"/>
  <c r="AF99" i="19"/>
  <c r="AF100" i="19"/>
  <c r="AF101" i="19"/>
  <c r="AF102" i="19"/>
  <c r="AF115" i="19"/>
  <c r="AF116" i="19"/>
  <c r="AF129" i="19"/>
  <c r="AF130" i="19"/>
  <c r="AF143" i="19"/>
  <c r="AF144" i="19"/>
  <c r="AF158" i="19"/>
  <c r="W37" i="3" l="1"/>
  <c r="W38" i="3" s="1"/>
  <c r="W39" i="3" s="1"/>
  <c r="W40" i="3" s="1"/>
  <c r="W41" i="3" s="1"/>
  <c r="W42" i="3" s="1"/>
  <c r="W43" i="3" s="1"/>
  <c r="W44" i="3" s="1"/>
  <c r="Q37" i="3"/>
  <c r="Q38" i="3" s="1"/>
  <c r="Q39" i="3" s="1"/>
  <c r="Q40" i="3" s="1"/>
  <c r="Q41" i="3" s="1"/>
  <c r="Q42" i="3" s="1"/>
  <c r="Q43" i="3" s="1"/>
  <c r="Q44" i="3" s="1"/>
  <c r="T38" i="3" l="1"/>
  <c r="T39" i="3" s="1"/>
  <c r="T40" i="3" s="1"/>
  <c r="T41" i="3" s="1"/>
  <c r="T42" i="3" s="1"/>
  <c r="T43" i="3" s="1"/>
  <c r="T44" i="3" s="1"/>
  <c r="T37" i="3"/>
  <c r="D105" i="3" l="1"/>
  <c r="D104" i="3"/>
  <c r="D103" i="3"/>
  <c r="D102" i="3"/>
  <c r="D101" i="3"/>
  <c r="D100" i="3"/>
  <c r="D99" i="3"/>
  <c r="D98" i="3"/>
  <c r="D97" i="3"/>
  <c r="D96" i="3"/>
  <c r="E64" i="3"/>
  <c r="E63" i="3"/>
  <c r="E62" i="3"/>
  <c r="E61" i="3"/>
  <c r="E60" i="3"/>
  <c r="E59" i="3"/>
  <c r="E58" i="3"/>
  <c r="E57" i="3"/>
  <c r="E56" i="3"/>
  <c r="E55" i="3"/>
  <c r="D64" i="3"/>
  <c r="D63" i="3"/>
  <c r="D62" i="3"/>
  <c r="D61" i="3"/>
  <c r="D60" i="3"/>
  <c r="D59" i="3"/>
  <c r="D58" i="3"/>
  <c r="D57" i="3"/>
  <c r="D56" i="3"/>
  <c r="D55" i="3"/>
  <c r="E54" i="3"/>
  <c r="E53" i="3"/>
  <c r="E52" i="3"/>
  <c r="E51" i="3"/>
  <c r="E50" i="3"/>
  <c r="E49" i="3"/>
  <c r="E48" i="3"/>
  <c r="E47" i="3"/>
  <c r="E46" i="3"/>
  <c r="D54" i="3"/>
  <c r="D53" i="3"/>
  <c r="D52" i="3"/>
  <c r="D51" i="3"/>
  <c r="D50" i="3"/>
  <c r="D49" i="3"/>
  <c r="D48" i="3"/>
  <c r="D47" i="3"/>
  <c r="D46" i="3"/>
  <c r="E45" i="3"/>
  <c r="D45" i="3"/>
  <c r="AU6" i="3"/>
  <c r="AU87" i="3" s="1"/>
  <c r="AT6" i="3"/>
  <c r="AT77" i="3" s="1"/>
  <c r="AO6" i="3"/>
  <c r="AO7" i="3" s="1"/>
  <c r="AO8" i="3" s="1"/>
  <c r="AO9" i="3" s="1"/>
  <c r="AO10" i="3" s="1"/>
  <c r="AO11" i="3" s="1"/>
  <c r="AO12" i="3" s="1"/>
  <c r="AO13" i="3" s="1"/>
  <c r="AO14" i="3" s="1"/>
  <c r="AN6" i="3"/>
  <c r="AN7" i="3" s="1"/>
  <c r="AN8" i="3" s="1"/>
  <c r="AN9" i="3" s="1"/>
  <c r="AN10" i="3" s="1"/>
  <c r="AN11" i="3" s="1"/>
  <c r="AN12" i="3" s="1"/>
  <c r="AN13" i="3" s="1"/>
  <c r="AN14" i="3" s="1"/>
  <c r="AR6" i="3"/>
  <c r="AR7" i="3" s="1"/>
  <c r="AR8" i="3" s="1"/>
  <c r="AR9" i="3" s="1"/>
  <c r="AR10" i="3" s="1"/>
  <c r="AR11" i="3" s="1"/>
  <c r="AR12" i="3" s="1"/>
  <c r="AR13" i="3" s="1"/>
  <c r="AR14" i="3" s="1"/>
  <c r="AQ6" i="3"/>
  <c r="AQ7" i="3" s="1"/>
  <c r="AQ8" i="3" s="1"/>
  <c r="AQ9" i="3" s="1"/>
  <c r="AQ10" i="3" s="1"/>
  <c r="AQ11" i="3" s="1"/>
  <c r="AQ12" i="3" s="1"/>
  <c r="AQ13" i="3" s="1"/>
  <c r="AQ14" i="3" s="1"/>
  <c r="AL6" i="3"/>
  <c r="AL7" i="3" s="1"/>
  <c r="AL8" i="3" s="1"/>
  <c r="AL9" i="3" s="1"/>
  <c r="AL10" i="3" s="1"/>
  <c r="AL11" i="3" s="1"/>
  <c r="AL12" i="3" s="1"/>
  <c r="AL13" i="3" s="1"/>
  <c r="AL14" i="3" s="1"/>
  <c r="AK6" i="3"/>
  <c r="AK7" i="3" s="1"/>
  <c r="AK8" i="3" s="1"/>
  <c r="AK9" i="3" s="1"/>
  <c r="AK10" i="3" s="1"/>
  <c r="AK11" i="3" s="1"/>
  <c r="AK12" i="3" s="1"/>
  <c r="AK13" i="3" s="1"/>
  <c r="AK14" i="3" s="1"/>
  <c r="AI6" i="3"/>
  <c r="AI7" i="3" s="1"/>
  <c r="AI8" i="3" s="1"/>
  <c r="AI9" i="3" s="1"/>
  <c r="AI10" i="3" s="1"/>
  <c r="AI11" i="3" s="1"/>
  <c r="AI12" i="3" s="1"/>
  <c r="AI13" i="3" s="1"/>
  <c r="AI14" i="3" s="1"/>
  <c r="AH6" i="3"/>
  <c r="AH7" i="3" s="1"/>
  <c r="AH8" i="3" s="1"/>
  <c r="AH9" i="3" s="1"/>
  <c r="AH10" i="3" s="1"/>
  <c r="AH11" i="3" s="1"/>
  <c r="AH12" i="3" s="1"/>
  <c r="AH13" i="3" s="1"/>
  <c r="AH14" i="3" s="1"/>
  <c r="AF6" i="3"/>
  <c r="AF7" i="3" s="1"/>
  <c r="AF8" i="3" s="1"/>
  <c r="AF9" i="3" s="1"/>
  <c r="AF10" i="3" s="1"/>
  <c r="AF11" i="3" s="1"/>
  <c r="AF12" i="3" s="1"/>
  <c r="AF13" i="3" s="1"/>
  <c r="AF14" i="3" s="1"/>
  <c r="AE6" i="3"/>
  <c r="AE7" i="3" s="1"/>
  <c r="AE8" i="3" s="1"/>
  <c r="AE9" i="3" s="1"/>
  <c r="AE10" i="3" s="1"/>
  <c r="AE11" i="3" s="1"/>
  <c r="AE12" i="3" s="1"/>
  <c r="AE13" i="3" s="1"/>
  <c r="AE14" i="3" s="1"/>
  <c r="AC6" i="3"/>
  <c r="AC7" i="3" s="1"/>
  <c r="AC8" i="3" s="1"/>
  <c r="AC9" i="3" s="1"/>
  <c r="AC10" i="3" s="1"/>
  <c r="AC11" i="3" s="1"/>
  <c r="AC12" i="3" s="1"/>
  <c r="AC13" i="3" s="1"/>
  <c r="AC14" i="3" s="1"/>
  <c r="AB6" i="3"/>
  <c r="AB7" i="3" s="1"/>
  <c r="AB8" i="3" s="1"/>
  <c r="AB9" i="3" s="1"/>
  <c r="AB10" i="3" s="1"/>
  <c r="AB11" i="3" s="1"/>
  <c r="AB12" i="3" s="1"/>
  <c r="AB13" i="3" s="1"/>
  <c r="AB14" i="3" s="1"/>
  <c r="T6" i="3"/>
  <c r="T7" i="3" s="1"/>
  <c r="T8" i="3" s="1"/>
  <c r="T9" i="3" s="1"/>
  <c r="T10" i="3" s="1"/>
  <c r="T11" i="3" s="1"/>
  <c r="T12" i="3" s="1"/>
  <c r="T13" i="3" s="1"/>
  <c r="T14" i="3" s="1"/>
  <c r="S6" i="3"/>
  <c r="S7" i="3" s="1"/>
  <c r="S8" i="3" s="1"/>
  <c r="S9" i="3" s="1"/>
  <c r="S10" i="3" s="1"/>
  <c r="S11" i="3" s="1"/>
  <c r="S12" i="3" s="1"/>
  <c r="S13" i="3" s="1"/>
  <c r="S14" i="3" s="1"/>
  <c r="Q6" i="3"/>
  <c r="Q7" i="3" s="1"/>
  <c r="Q8" i="3" s="1"/>
  <c r="Q9" i="3" s="1"/>
  <c r="Q10" i="3" s="1"/>
  <c r="Q11" i="3" s="1"/>
  <c r="Q12" i="3" s="1"/>
  <c r="Q13" i="3" s="1"/>
  <c r="Q14" i="3" s="1"/>
  <c r="P6" i="3"/>
  <c r="P7" i="3" s="1"/>
  <c r="P8" i="3" s="1"/>
  <c r="P9" i="3" s="1"/>
  <c r="P10" i="3" s="1"/>
  <c r="P11" i="3" s="1"/>
  <c r="P12" i="3" s="1"/>
  <c r="P13" i="3" s="1"/>
  <c r="P14" i="3" s="1"/>
  <c r="N6" i="3"/>
  <c r="N7" i="3" s="1"/>
  <c r="N8" i="3" s="1"/>
  <c r="N9" i="3" s="1"/>
  <c r="N10" i="3" s="1"/>
  <c r="N11" i="3" s="1"/>
  <c r="N12" i="3" s="1"/>
  <c r="N13" i="3" s="1"/>
  <c r="N14" i="3" s="1"/>
  <c r="M6" i="3"/>
  <c r="K6" i="3"/>
  <c r="K7" i="3" s="1"/>
  <c r="J6" i="3"/>
  <c r="J7" i="3" s="1"/>
  <c r="H6" i="3"/>
  <c r="H7" i="3" s="1"/>
  <c r="H8" i="3" s="1"/>
  <c r="H9" i="3" s="1"/>
  <c r="H10" i="3" s="1"/>
  <c r="H11" i="3" s="1"/>
  <c r="H12" i="3" s="1"/>
  <c r="H13" i="3" s="1"/>
  <c r="H14" i="3" s="1"/>
  <c r="G6" i="3"/>
  <c r="G7" i="3" s="1"/>
  <c r="G8" i="3" s="1"/>
  <c r="G9" i="3" s="1"/>
  <c r="G10" i="3" s="1"/>
  <c r="G11" i="3" s="1"/>
  <c r="G12" i="3" s="1"/>
  <c r="G13" i="3" s="1"/>
  <c r="G14" i="3" s="1"/>
  <c r="E5" i="3"/>
  <c r="D5" i="3"/>
  <c r="AT135" i="3"/>
  <c r="AT134" i="3"/>
  <c r="AT133" i="3"/>
  <c r="AT132" i="3"/>
  <c r="AT131" i="3"/>
  <c r="AT130" i="3"/>
  <c r="AT129" i="3"/>
  <c r="AT128" i="3"/>
  <c r="AT127" i="3"/>
  <c r="AT126" i="3"/>
  <c r="AU116" i="3"/>
  <c r="AT116" i="3"/>
  <c r="AU86" i="3"/>
  <c r="AT86" i="3"/>
  <c r="AT76" i="3"/>
  <c r="AT66" i="3"/>
  <c r="AV64" i="3"/>
  <c r="AV63" i="3"/>
  <c r="AV62" i="3"/>
  <c r="AV61" i="3"/>
  <c r="AV60" i="3"/>
  <c r="AV59" i="3"/>
  <c r="AV58" i="3"/>
  <c r="AV57" i="3"/>
  <c r="AV56" i="3"/>
  <c r="AV55" i="3"/>
  <c r="AV54" i="3"/>
  <c r="AV53" i="3"/>
  <c r="AV52" i="3"/>
  <c r="AV51" i="3"/>
  <c r="AV50" i="3"/>
  <c r="AV49" i="3"/>
  <c r="AV48" i="3"/>
  <c r="AV47" i="3"/>
  <c r="AV46" i="3"/>
  <c r="AV45" i="3"/>
  <c r="AV44" i="3"/>
  <c r="AV43" i="3"/>
  <c r="AV42" i="3"/>
  <c r="AV41" i="3"/>
  <c r="AV40" i="3"/>
  <c r="AV39" i="3"/>
  <c r="AV38" i="3"/>
  <c r="AV37" i="3"/>
  <c r="AV36" i="3"/>
  <c r="AV35" i="3"/>
  <c r="AV34" i="3"/>
  <c r="AV33" i="3"/>
  <c r="AV32" i="3"/>
  <c r="AV31" i="3"/>
  <c r="AV30" i="3"/>
  <c r="AV29" i="3"/>
  <c r="AV28" i="3"/>
  <c r="AV27" i="3"/>
  <c r="AV26" i="3"/>
  <c r="AV25" i="3"/>
  <c r="AV24" i="3"/>
  <c r="AV23" i="3"/>
  <c r="AV22" i="3"/>
  <c r="AV20" i="3"/>
  <c r="AV19" i="3"/>
  <c r="AV18" i="3"/>
  <c r="AV17" i="3"/>
  <c r="AV5" i="3"/>
  <c r="AT117" i="3" l="1"/>
  <c r="AV117" i="3" s="1"/>
  <c r="AU117" i="3"/>
  <c r="AV6" i="3"/>
  <c r="AT67" i="3"/>
  <c r="AT7" i="3"/>
  <c r="AU7" i="3"/>
  <c r="E7" i="3" s="1"/>
  <c r="AT107" i="3"/>
  <c r="AT87" i="3"/>
  <c r="AV87" i="3" s="1"/>
  <c r="D6" i="3"/>
  <c r="M7" i="3"/>
  <c r="M8" i="3" s="1"/>
  <c r="M9" i="3" s="1"/>
  <c r="M10" i="3" s="1"/>
  <c r="M11" i="3" s="1"/>
  <c r="M12" i="3" s="1"/>
  <c r="M13" i="3" s="1"/>
  <c r="M14" i="3" s="1"/>
  <c r="J8" i="3"/>
  <c r="J9" i="3" s="1"/>
  <c r="D7" i="3"/>
  <c r="K8" i="3"/>
  <c r="K9" i="3" s="1"/>
  <c r="K10" i="3" s="1"/>
  <c r="E6" i="3"/>
  <c r="AV21" i="3"/>
  <c r="AV116" i="3"/>
  <c r="AV86" i="3"/>
  <c r="AU106" i="3"/>
  <c r="AV15" i="3"/>
  <c r="AT106" i="3"/>
  <c r="AN135" i="3"/>
  <c r="AN134" i="3"/>
  <c r="AN133" i="3"/>
  <c r="AN132" i="3"/>
  <c r="AN131" i="3"/>
  <c r="AN130" i="3"/>
  <c r="AN129" i="3"/>
  <c r="AN128" i="3"/>
  <c r="AN127" i="3"/>
  <c r="AN126" i="3"/>
  <c r="AO125" i="3"/>
  <c r="AN125" i="3"/>
  <c r="AO124" i="3"/>
  <c r="AN124" i="3"/>
  <c r="AO123" i="3"/>
  <c r="AN123" i="3"/>
  <c r="AO122" i="3"/>
  <c r="AP122" i="3" s="1"/>
  <c r="AN122" i="3"/>
  <c r="AO121" i="3"/>
  <c r="AN121" i="3"/>
  <c r="AO120" i="3"/>
  <c r="AN120" i="3"/>
  <c r="AO119" i="3"/>
  <c r="AN119" i="3"/>
  <c r="AO118" i="3"/>
  <c r="AN118" i="3"/>
  <c r="AO117" i="3"/>
  <c r="AN117" i="3"/>
  <c r="AO116" i="3"/>
  <c r="AP116" i="3" s="1"/>
  <c r="AN116" i="3"/>
  <c r="AO115" i="3"/>
  <c r="AO114" i="3"/>
  <c r="AO113" i="3"/>
  <c r="AO112" i="3"/>
  <c r="AN112" i="3"/>
  <c r="AO111" i="3"/>
  <c r="AO110" i="3"/>
  <c r="AO109" i="3"/>
  <c r="AO108" i="3"/>
  <c r="AO95" i="3"/>
  <c r="AN95" i="3"/>
  <c r="AO94" i="3"/>
  <c r="AN94" i="3"/>
  <c r="AO93" i="3"/>
  <c r="AN93" i="3"/>
  <c r="AO92" i="3"/>
  <c r="AN92" i="3"/>
  <c r="AO91" i="3"/>
  <c r="AN91" i="3"/>
  <c r="AO90" i="3"/>
  <c r="AN90" i="3"/>
  <c r="AP90" i="3" s="1"/>
  <c r="AO89" i="3"/>
  <c r="AN89" i="3"/>
  <c r="AO88" i="3"/>
  <c r="AN88" i="3"/>
  <c r="AO87" i="3"/>
  <c r="AN87" i="3"/>
  <c r="AO86" i="3"/>
  <c r="AN86" i="3"/>
  <c r="AP86" i="3" s="1"/>
  <c r="AN85" i="3"/>
  <c r="AN84" i="3"/>
  <c r="AN83" i="3"/>
  <c r="AN82" i="3"/>
  <c r="AN81" i="3"/>
  <c r="AN80" i="3"/>
  <c r="AN79" i="3"/>
  <c r="AN78" i="3"/>
  <c r="AN77" i="3"/>
  <c r="AN76" i="3"/>
  <c r="AN75" i="3"/>
  <c r="AN74" i="3"/>
  <c r="AN73" i="3"/>
  <c r="AN72" i="3"/>
  <c r="AN71" i="3"/>
  <c r="AN70" i="3"/>
  <c r="AN69" i="3"/>
  <c r="AN68" i="3"/>
  <c r="AN67" i="3"/>
  <c r="AN66" i="3"/>
  <c r="AP64" i="3"/>
  <c r="AP63" i="3"/>
  <c r="AP62" i="3"/>
  <c r="AP61" i="3"/>
  <c r="AP60" i="3"/>
  <c r="AP59" i="3"/>
  <c r="AP58" i="3"/>
  <c r="AP57" i="3"/>
  <c r="AP56" i="3"/>
  <c r="AP55" i="3"/>
  <c r="AP54" i="3"/>
  <c r="AP53" i="3"/>
  <c r="AP52" i="3"/>
  <c r="AP51" i="3"/>
  <c r="AP50" i="3"/>
  <c r="AP49" i="3"/>
  <c r="AP48" i="3"/>
  <c r="AP47" i="3"/>
  <c r="AP46" i="3"/>
  <c r="AP45" i="3"/>
  <c r="AP44" i="3"/>
  <c r="AP43" i="3"/>
  <c r="AP42" i="3"/>
  <c r="AP41" i="3"/>
  <c r="AP40" i="3"/>
  <c r="AP39" i="3"/>
  <c r="AP38" i="3"/>
  <c r="AP37" i="3"/>
  <c r="AP36" i="3"/>
  <c r="AP35" i="3"/>
  <c r="AP34" i="3"/>
  <c r="AP33" i="3"/>
  <c r="AP32" i="3"/>
  <c r="AP31" i="3"/>
  <c r="AP30" i="3"/>
  <c r="AP29" i="3"/>
  <c r="AP28" i="3"/>
  <c r="AP27" i="3"/>
  <c r="AP26" i="3"/>
  <c r="AP25" i="3"/>
  <c r="AP24" i="3"/>
  <c r="AP23" i="3"/>
  <c r="AP22" i="3"/>
  <c r="AP21" i="3"/>
  <c r="AN111" i="3"/>
  <c r="AN110" i="3"/>
  <c r="AP18" i="3"/>
  <c r="AP17" i="3"/>
  <c r="AN107" i="3"/>
  <c r="AN106" i="3"/>
  <c r="AP14" i="3"/>
  <c r="AP13" i="3"/>
  <c r="AP12" i="3"/>
  <c r="AP11" i="3"/>
  <c r="AP10" i="3"/>
  <c r="AP9" i="3"/>
  <c r="AP8" i="3"/>
  <c r="AP7" i="3"/>
  <c r="AP6" i="3"/>
  <c r="AP5" i="3"/>
  <c r="AK135" i="3"/>
  <c r="AK134" i="3"/>
  <c r="AK133" i="3"/>
  <c r="AK132" i="3"/>
  <c r="AK131" i="3"/>
  <c r="AK130" i="3"/>
  <c r="AK129" i="3"/>
  <c r="AK128" i="3"/>
  <c r="AK127" i="3"/>
  <c r="AK126" i="3"/>
  <c r="AL125" i="3"/>
  <c r="AK125" i="3"/>
  <c r="AL124" i="3"/>
  <c r="AK124" i="3"/>
  <c r="AL123" i="3"/>
  <c r="AK123" i="3"/>
  <c r="AL122" i="3"/>
  <c r="AK122" i="3"/>
  <c r="AL121" i="3"/>
  <c r="AK121" i="3"/>
  <c r="AL120" i="3"/>
  <c r="AK120" i="3"/>
  <c r="AL119" i="3"/>
  <c r="AK119" i="3"/>
  <c r="AL118" i="3"/>
  <c r="AK118" i="3"/>
  <c r="AL117" i="3"/>
  <c r="AK117" i="3"/>
  <c r="AL116" i="3"/>
  <c r="AK116" i="3"/>
  <c r="AL115" i="3"/>
  <c r="AL114" i="3"/>
  <c r="AL113" i="3"/>
  <c r="AL112" i="3"/>
  <c r="AK112" i="3"/>
  <c r="AL111" i="3"/>
  <c r="AL110" i="3"/>
  <c r="AL109" i="3"/>
  <c r="AL108" i="3"/>
  <c r="AL95" i="3"/>
  <c r="AK95" i="3"/>
  <c r="AL94" i="3"/>
  <c r="AK94" i="3"/>
  <c r="AL93" i="3"/>
  <c r="AK93" i="3"/>
  <c r="AL92" i="3"/>
  <c r="AK92" i="3"/>
  <c r="AL91" i="3"/>
  <c r="AK91" i="3"/>
  <c r="AL90" i="3"/>
  <c r="AK90" i="3"/>
  <c r="AL89" i="3"/>
  <c r="AK89" i="3"/>
  <c r="AL88" i="3"/>
  <c r="AK88" i="3"/>
  <c r="AL87" i="3"/>
  <c r="AK87" i="3"/>
  <c r="AL86" i="3"/>
  <c r="AK86" i="3"/>
  <c r="AK85" i="3"/>
  <c r="AK84" i="3"/>
  <c r="AK83" i="3"/>
  <c r="AK82" i="3"/>
  <c r="AK81" i="3"/>
  <c r="AK80" i="3"/>
  <c r="AK79" i="3"/>
  <c r="AK78" i="3"/>
  <c r="AK77" i="3"/>
  <c r="AK76" i="3"/>
  <c r="AK75" i="3"/>
  <c r="AK74" i="3"/>
  <c r="AK73" i="3"/>
  <c r="AK72" i="3"/>
  <c r="AK71" i="3"/>
  <c r="AK70" i="3"/>
  <c r="AK69" i="3"/>
  <c r="AK68" i="3"/>
  <c r="AK67" i="3"/>
  <c r="AK66" i="3"/>
  <c r="AM64" i="3"/>
  <c r="AM63" i="3"/>
  <c r="AM62" i="3"/>
  <c r="AM61" i="3"/>
  <c r="AM60" i="3"/>
  <c r="AM59" i="3"/>
  <c r="AM58" i="3"/>
  <c r="AM57" i="3"/>
  <c r="AM56" i="3"/>
  <c r="AM55" i="3"/>
  <c r="AM54" i="3"/>
  <c r="AM53" i="3"/>
  <c r="AM52" i="3"/>
  <c r="AM51" i="3"/>
  <c r="AM50" i="3"/>
  <c r="AM49" i="3"/>
  <c r="AM48" i="3"/>
  <c r="AM47" i="3"/>
  <c r="AM46" i="3"/>
  <c r="AM45" i="3"/>
  <c r="AM44" i="3"/>
  <c r="AM43" i="3"/>
  <c r="AM42" i="3"/>
  <c r="AM41" i="3"/>
  <c r="AM40" i="3"/>
  <c r="AM39" i="3"/>
  <c r="AM38" i="3"/>
  <c r="AM37" i="3"/>
  <c r="AM36" i="3"/>
  <c r="AM35" i="3"/>
  <c r="AM34" i="3"/>
  <c r="AM33" i="3"/>
  <c r="AM32" i="3"/>
  <c r="AM31" i="3"/>
  <c r="AM30" i="3"/>
  <c r="AM29" i="3"/>
  <c r="AM28" i="3"/>
  <c r="AM27" i="3"/>
  <c r="AM26" i="3"/>
  <c r="AM25" i="3"/>
  <c r="AM24" i="3"/>
  <c r="AM23" i="3"/>
  <c r="AK114" i="3"/>
  <c r="AM22" i="3"/>
  <c r="AM21" i="3"/>
  <c r="AK111" i="3"/>
  <c r="AK110" i="3"/>
  <c r="AM18" i="3"/>
  <c r="AK108" i="3"/>
  <c r="AK107" i="3"/>
  <c r="AK106" i="3"/>
  <c r="AM14" i="3"/>
  <c r="AM13" i="3"/>
  <c r="AM12" i="3"/>
  <c r="AM11" i="3"/>
  <c r="AM10" i="3"/>
  <c r="AM9" i="3"/>
  <c r="AM8" i="3"/>
  <c r="AM7" i="3"/>
  <c r="AM6" i="3"/>
  <c r="AM5" i="3"/>
  <c r="AH135" i="3"/>
  <c r="AH134" i="3"/>
  <c r="AH133" i="3"/>
  <c r="AH132" i="3"/>
  <c r="AH131" i="3"/>
  <c r="AH130" i="3"/>
  <c r="AH129" i="3"/>
  <c r="AH128" i="3"/>
  <c r="AH127" i="3"/>
  <c r="AH126" i="3"/>
  <c r="AI125" i="3"/>
  <c r="AH125" i="3"/>
  <c r="AI124" i="3"/>
  <c r="AH124" i="3"/>
  <c r="AI123" i="3"/>
  <c r="AH123" i="3"/>
  <c r="AI122" i="3"/>
  <c r="AH122" i="3"/>
  <c r="AI121" i="3"/>
  <c r="AH121" i="3"/>
  <c r="AI120" i="3"/>
  <c r="AH120" i="3"/>
  <c r="AI119" i="3"/>
  <c r="AH119" i="3"/>
  <c r="AI118" i="3"/>
  <c r="AH118" i="3"/>
  <c r="AI117" i="3"/>
  <c r="AH117" i="3"/>
  <c r="AI116" i="3"/>
  <c r="AH116" i="3"/>
  <c r="AI115" i="3"/>
  <c r="AI114" i="3"/>
  <c r="AI113" i="3"/>
  <c r="AH113" i="3"/>
  <c r="AI112" i="3"/>
  <c r="AH112" i="3"/>
  <c r="AI111" i="3"/>
  <c r="AI110" i="3"/>
  <c r="AI109" i="3"/>
  <c r="AI108" i="3"/>
  <c r="AI95" i="3"/>
  <c r="AH95" i="3"/>
  <c r="AI94" i="3"/>
  <c r="AH94" i="3"/>
  <c r="AI93" i="3"/>
  <c r="AH93" i="3"/>
  <c r="AI92" i="3"/>
  <c r="AH92" i="3"/>
  <c r="AI91" i="3"/>
  <c r="AH91" i="3"/>
  <c r="AI90" i="3"/>
  <c r="AH90" i="3"/>
  <c r="AI89" i="3"/>
  <c r="AH89" i="3"/>
  <c r="AI88" i="3"/>
  <c r="AH88" i="3"/>
  <c r="AI87" i="3"/>
  <c r="AH87" i="3"/>
  <c r="AI86" i="3"/>
  <c r="AH86" i="3"/>
  <c r="AH85" i="3"/>
  <c r="AH84" i="3"/>
  <c r="AH83" i="3"/>
  <c r="AH82" i="3"/>
  <c r="AH81" i="3"/>
  <c r="AH80" i="3"/>
  <c r="AH79" i="3"/>
  <c r="AH78" i="3"/>
  <c r="AH77" i="3"/>
  <c r="AH76" i="3"/>
  <c r="AH75" i="3"/>
  <c r="AH74" i="3"/>
  <c r="AH73" i="3"/>
  <c r="AH72" i="3"/>
  <c r="AH71" i="3"/>
  <c r="AH70" i="3"/>
  <c r="AH69" i="3"/>
  <c r="AH68" i="3"/>
  <c r="AH67" i="3"/>
  <c r="AH66" i="3"/>
  <c r="AJ64" i="3"/>
  <c r="AJ63" i="3"/>
  <c r="AJ62" i="3"/>
  <c r="AJ61" i="3"/>
  <c r="AJ60" i="3"/>
  <c r="AJ59" i="3"/>
  <c r="AJ58" i="3"/>
  <c r="AJ57" i="3"/>
  <c r="AJ56" i="3"/>
  <c r="AJ55" i="3"/>
  <c r="AJ54" i="3"/>
  <c r="AJ53" i="3"/>
  <c r="AJ52" i="3"/>
  <c r="AJ51" i="3"/>
  <c r="AJ50" i="3"/>
  <c r="AJ49" i="3"/>
  <c r="AJ48" i="3"/>
  <c r="AJ47" i="3"/>
  <c r="AJ46" i="3"/>
  <c r="AJ45" i="3"/>
  <c r="AJ44" i="3"/>
  <c r="AJ43" i="3"/>
  <c r="AJ42" i="3"/>
  <c r="AJ41" i="3"/>
  <c r="AJ40" i="3"/>
  <c r="AJ39" i="3"/>
  <c r="AJ38" i="3"/>
  <c r="AJ37" i="3"/>
  <c r="AJ36" i="3"/>
  <c r="AJ35" i="3"/>
  <c r="AJ34" i="3"/>
  <c r="AJ33" i="3"/>
  <c r="AJ32" i="3"/>
  <c r="AJ31" i="3"/>
  <c r="AJ30" i="3"/>
  <c r="AJ29" i="3"/>
  <c r="AJ28" i="3"/>
  <c r="AJ27" i="3"/>
  <c r="AJ26" i="3"/>
  <c r="AJ25" i="3"/>
  <c r="AJ24" i="3"/>
  <c r="AJ23" i="3"/>
  <c r="AJ22" i="3"/>
  <c r="AJ21" i="3"/>
  <c r="AH111" i="3"/>
  <c r="AH110" i="3"/>
  <c r="AJ18" i="3"/>
  <c r="AJ17" i="3"/>
  <c r="AH107" i="3"/>
  <c r="AH106" i="3"/>
  <c r="AJ14" i="3"/>
  <c r="AJ13" i="3"/>
  <c r="AJ12" i="3"/>
  <c r="AJ11" i="3"/>
  <c r="AJ10" i="3"/>
  <c r="AJ9" i="3"/>
  <c r="AJ8" i="3"/>
  <c r="AJ7" i="3"/>
  <c r="AJ6" i="3"/>
  <c r="AJ5" i="3"/>
  <c r="AE135" i="3"/>
  <c r="AE134" i="3"/>
  <c r="AE133" i="3"/>
  <c r="AE132" i="3"/>
  <c r="AE131" i="3"/>
  <c r="AE130" i="3"/>
  <c r="AE129" i="3"/>
  <c r="AE128" i="3"/>
  <c r="AE127" i="3"/>
  <c r="AE126" i="3"/>
  <c r="AF125" i="3"/>
  <c r="AE125" i="3"/>
  <c r="AF124" i="3"/>
  <c r="AE124" i="3"/>
  <c r="AF123" i="3"/>
  <c r="AE123" i="3"/>
  <c r="AF122" i="3"/>
  <c r="AE122" i="3"/>
  <c r="AF121" i="3"/>
  <c r="AE121" i="3"/>
  <c r="AF120" i="3"/>
  <c r="AE120" i="3"/>
  <c r="AF119" i="3"/>
  <c r="AE119" i="3"/>
  <c r="AF118" i="3"/>
  <c r="AE118" i="3"/>
  <c r="AF117" i="3"/>
  <c r="AE117" i="3"/>
  <c r="AF116" i="3"/>
  <c r="AE116" i="3"/>
  <c r="AF115" i="3"/>
  <c r="AF114" i="3"/>
  <c r="AE114" i="3"/>
  <c r="AF113" i="3"/>
  <c r="AF112" i="3"/>
  <c r="AF111" i="3"/>
  <c r="AF110" i="3"/>
  <c r="AF109" i="3"/>
  <c r="AF108" i="3"/>
  <c r="AE108" i="3"/>
  <c r="AF95" i="3"/>
  <c r="AE95" i="3"/>
  <c r="AG95" i="3" s="1"/>
  <c r="AF94" i="3"/>
  <c r="AE94" i="3"/>
  <c r="AG94" i="3" s="1"/>
  <c r="AF93" i="3"/>
  <c r="AE93" i="3"/>
  <c r="AF92" i="3"/>
  <c r="AE92" i="3"/>
  <c r="AF91" i="3"/>
  <c r="AE91" i="3"/>
  <c r="AF90" i="3"/>
  <c r="AE90" i="3"/>
  <c r="AF89" i="3"/>
  <c r="AE89" i="3"/>
  <c r="AF88" i="3"/>
  <c r="AE88" i="3"/>
  <c r="AF87" i="3"/>
  <c r="AE87" i="3"/>
  <c r="AF86" i="3"/>
  <c r="AE86" i="3"/>
  <c r="AE85" i="3"/>
  <c r="AE84" i="3"/>
  <c r="AE83" i="3"/>
  <c r="AE82" i="3"/>
  <c r="AE81" i="3"/>
  <c r="AE80" i="3"/>
  <c r="AE79" i="3"/>
  <c r="AE78" i="3"/>
  <c r="AE77" i="3"/>
  <c r="AE76" i="3"/>
  <c r="AE75" i="3"/>
  <c r="AE74" i="3"/>
  <c r="AE73" i="3"/>
  <c r="AE72" i="3"/>
  <c r="AE71" i="3"/>
  <c r="AE70" i="3"/>
  <c r="AE69" i="3"/>
  <c r="AE68" i="3"/>
  <c r="AE67" i="3"/>
  <c r="AE66" i="3"/>
  <c r="AG64" i="3"/>
  <c r="AG63" i="3"/>
  <c r="AG62" i="3"/>
  <c r="AG61" i="3"/>
  <c r="AG60" i="3"/>
  <c r="AG59" i="3"/>
  <c r="AG58" i="3"/>
  <c r="AG57" i="3"/>
  <c r="AG56" i="3"/>
  <c r="AG55" i="3"/>
  <c r="AG54" i="3"/>
  <c r="AG53" i="3"/>
  <c r="AG52" i="3"/>
  <c r="AG51" i="3"/>
  <c r="AG50" i="3"/>
  <c r="AG49" i="3"/>
  <c r="AG48" i="3"/>
  <c r="AG47" i="3"/>
  <c r="AG46" i="3"/>
  <c r="AG45" i="3"/>
  <c r="AG44" i="3"/>
  <c r="AG43" i="3"/>
  <c r="AG42" i="3"/>
  <c r="AG41" i="3"/>
  <c r="AG40" i="3"/>
  <c r="AG39" i="3"/>
  <c r="AG38" i="3"/>
  <c r="AG37" i="3"/>
  <c r="AG36" i="3"/>
  <c r="AG35" i="3"/>
  <c r="AG34" i="3"/>
  <c r="AG33" i="3"/>
  <c r="AG32" i="3"/>
  <c r="AG31" i="3"/>
  <c r="AG30" i="3"/>
  <c r="AG29" i="3"/>
  <c r="AG28" i="3"/>
  <c r="AG27" i="3"/>
  <c r="AG26" i="3"/>
  <c r="AG25" i="3"/>
  <c r="AG24" i="3"/>
  <c r="AG23" i="3"/>
  <c r="AG22" i="3"/>
  <c r="AG21" i="3"/>
  <c r="AE111" i="3"/>
  <c r="AE110" i="3"/>
  <c r="AG18" i="3"/>
  <c r="AG17" i="3"/>
  <c r="AE107" i="3"/>
  <c r="AE106" i="3"/>
  <c r="AG14" i="3"/>
  <c r="AG13" i="3"/>
  <c r="AG12" i="3"/>
  <c r="AG11" i="3"/>
  <c r="AG10" i="3"/>
  <c r="AG9" i="3"/>
  <c r="AG8" i="3"/>
  <c r="AG7" i="3"/>
  <c r="AG6" i="3"/>
  <c r="AG5" i="3"/>
  <c r="AB135" i="3"/>
  <c r="AB134" i="3"/>
  <c r="AB133" i="3"/>
  <c r="AB132" i="3"/>
  <c r="AB131" i="3"/>
  <c r="AB130" i="3"/>
  <c r="AB129" i="3"/>
  <c r="AB128" i="3"/>
  <c r="AB127" i="3"/>
  <c r="AB126" i="3"/>
  <c r="AC125" i="3"/>
  <c r="AB125" i="3"/>
  <c r="AC124" i="3"/>
  <c r="AB124" i="3"/>
  <c r="AC123" i="3"/>
  <c r="AB123" i="3"/>
  <c r="AC122" i="3"/>
  <c r="AB122" i="3"/>
  <c r="AC121" i="3"/>
  <c r="AB121" i="3"/>
  <c r="AC120" i="3"/>
  <c r="AB120" i="3"/>
  <c r="AC119" i="3"/>
  <c r="AB119" i="3"/>
  <c r="AC118" i="3"/>
  <c r="AB118" i="3"/>
  <c r="AC117" i="3"/>
  <c r="AB117" i="3"/>
  <c r="AC116" i="3"/>
  <c r="AB116" i="3"/>
  <c r="AC115" i="3"/>
  <c r="AC114" i="3"/>
  <c r="AC113" i="3"/>
  <c r="AC112" i="3"/>
  <c r="AC111" i="3"/>
  <c r="AC110" i="3"/>
  <c r="AC109" i="3"/>
  <c r="AC108" i="3"/>
  <c r="AC95" i="3"/>
  <c r="AB95" i="3"/>
  <c r="AC94" i="3"/>
  <c r="AB94" i="3"/>
  <c r="AC93" i="3"/>
  <c r="AB93" i="3"/>
  <c r="AC92" i="3"/>
  <c r="AB92" i="3"/>
  <c r="AC91" i="3"/>
  <c r="AB91" i="3"/>
  <c r="AC90" i="3"/>
  <c r="AB90" i="3"/>
  <c r="AC89" i="3"/>
  <c r="AB89" i="3"/>
  <c r="AC88" i="3"/>
  <c r="AB88" i="3"/>
  <c r="AC87" i="3"/>
  <c r="AB87" i="3"/>
  <c r="AC86" i="3"/>
  <c r="AB86" i="3"/>
  <c r="AB85" i="3"/>
  <c r="AB84" i="3"/>
  <c r="AB83" i="3"/>
  <c r="AB82" i="3"/>
  <c r="AB81" i="3"/>
  <c r="AB80" i="3"/>
  <c r="AB79" i="3"/>
  <c r="AB78" i="3"/>
  <c r="AB77" i="3"/>
  <c r="AB76" i="3"/>
  <c r="AB75" i="3"/>
  <c r="AB74" i="3"/>
  <c r="AB73" i="3"/>
  <c r="AB72" i="3"/>
  <c r="AB71" i="3"/>
  <c r="AB70" i="3"/>
  <c r="AB69" i="3"/>
  <c r="AB68" i="3"/>
  <c r="AB67" i="3"/>
  <c r="AB66" i="3"/>
  <c r="AD64" i="3"/>
  <c r="AD63" i="3"/>
  <c r="AD62" i="3"/>
  <c r="AD61" i="3"/>
  <c r="AD60" i="3"/>
  <c r="AD59" i="3"/>
  <c r="AD58" i="3"/>
  <c r="AD57" i="3"/>
  <c r="AD56" i="3"/>
  <c r="AD55" i="3"/>
  <c r="AD54" i="3"/>
  <c r="AD53" i="3"/>
  <c r="AD52" i="3"/>
  <c r="AD51" i="3"/>
  <c r="AD50" i="3"/>
  <c r="AD49" i="3"/>
  <c r="AD48" i="3"/>
  <c r="AD47" i="3"/>
  <c r="AD46" i="3"/>
  <c r="AD45" i="3"/>
  <c r="AD44" i="3"/>
  <c r="AD43" i="3"/>
  <c r="AD42" i="3"/>
  <c r="AD41" i="3"/>
  <c r="AD40" i="3"/>
  <c r="AD39" i="3"/>
  <c r="AD38" i="3"/>
  <c r="AD37" i="3"/>
  <c r="AD36" i="3"/>
  <c r="AD35" i="3"/>
  <c r="AD34" i="3"/>
  <c r="AD33" i="3"/>
  <c r="AD32" i="3"/>
  <c r="AD31" i="3"/>
  <c r="AD30" i="3"/>
  <c r="AD29" i="3"/>
  <c r="AD28" i="3"/>
  <c r="AD27" i="3"/>
  <c r="AD26" i="3"/>
  <c r="AD25" i="3"/>
  <c r="AD24" i="3"/>
  <c r="AD23" i="3"/>
  <c r="AD22" i="3"/>
  <c r="AD21" i="3"/>
  <c r="AB111" i="3"/>
  <c r="AB110" i="3"/>
  <c r="AD18" i="3"/>
  <c r="AD17" i="3"/>
  <c r="AB107" i="3"/>
  <c r="AB106" i="3"/>
  <c r="AD14" i="3"/>
  <c r="AD13" i="3"/>
  <c r="AD12" i="3"/>
  <c r="AD11" i="3"/>
  <c r="AD10" i="3"/>
  <c r="AD9" i="3"/>
  <c r="AD8" i="3"/>
  <c r="AD7" i="3"/>
  <c r="AD6" i="3"/>
  <c r="AD5" i="3"/>
  <c r="Y135" i="3"/>
  <c r="Y134" i="3"/>
  <c r="Y133" i="3"/>
  <c r="Y132" i="3"/>
  <c r="Y131" i="3"/>
  <c r="Y130" i="3"/>
  <c r="Y129" i="3"/>
  <c r="Y128" i="3"/>
  <c r="Y127" i="3"/>
  <c r="Y126" i="3"/>
  <c r="Z125" i="3"/>
  <c r="Y125" i="3"/>
  <c r="Z124" i="3"/>
  <c r="Y124" i="3"/>
  <c r="Z123" i="3"/>
  <c r="Y123" i="3"/>
  <c r="Z122" i="3"/>
  <c r="Y122" i="3"/>
  <c r="Z121" i="3"/>
  <c r="Y121" i="3"/>
  <c r="Z120" i="3"/>
  <c r="Y120" i="3"/>
  <c r="Z119" i="3"/>
  <c r="Y119" i="3"/>
  <c r="Z118" i="3"/>
  <c r="Y118" i="3"/>
  <c r="Z117" i="3"/>
  <c r="Y117" i="3"/>
  <c r="Z116" i="3"/>
  <c r="Y116" i="3"/>
  <c r="Z115" i="3"/>
  <c r="Z114" i="3"/>
  <c r="Z113" i="3"/>
  <c r="Z112" i="3"/>
  <c r="Z111" i="3"/>
  <c r="Z110" i="3"/>
  <c r="Z109" i="3"/>
  <c r="Z108" i="3"/>
  <c r="Y108" i="3"/>
  <c r="Z95" i="3"/>
  <c r="Y95" i="3"/>
  <c r="Z94" i="3"/>
  <c r="Y94" i="3"/>
  <c r="Z93" i="3"/>
  <c r="Y93" i="3"/>
  <c r="Z92" i="3"/>
  <c r="Y92" i="3"/>
  <c r="Z91" i="3"/>
  <c r="Y91" i="3"/>
  <c r="Z90" i="3"/>
  <c r="Y90" i="3"/>
  <c r="Z89" i="3"/>
  <c r="Y89" i="3"/>
  <c r="Z88" i="3"/>
  <c r="Y88" i="3"/>
  <c r="Z87" i="3"/>
  <c r="Y87" i="3"/>
  <c r="Z86" i="3"/>
  <c r="Y86" i="3"/>
  <c r="Y85" i="3"/>
  <c r="Y84" i="3"/>
  <c r="Y83" i="3"/>
  <c r="Y82" i="3"/>
  <c r="Y81" i="3"/>
  <c r="Y80" i="3"/>
  <c r="Y79" i="3"/>
  <c r="Y78" i="3"/>
  <c r="Y77" i="3"/>
  <c r="Y76" i="3"/>
  <c r="Y75" i="3"/>
  <c r="Y74" i="3"/>
  <c r="Y73" i="3"/>
  <c r="Y72" i="3"/>
  <c r="Y71" i="3"/>
  <c r="Y70" i="3"/>
  <c r="Y69" i="3"/>
  <c r="Y68" i="3"/>
  <c r="Y67" i="3"/>
  <c r="Y66" i="3"/>
  <c r="AA64" i="3"/>
  <c r="AA63" i="3"/>
  <c r="AA62" i="3"/>
  <c r="AA61" i="3"/>
  <c r="AA60" i="3"/>
  <c r="AA59" i="3"/>
  <c r="AA58" i="3"/>
  <c r="AA57" i="3"/>
  <c r="AA56" i="3"/>
  <c r="AA55" i="3"/>
  <c r="AA54" i="3"/>
  <c r="AA53" i="3"/>
  <c r="AA52" i="3"/>
  <c r="AA51" i="3"/>
  <c r="AA50" i="3"/>
  <c r="AA49" i="3"/>
  <c r="AA48" i="3"/>
  <c r="AA47" i="3"/>
  <c r="AA46" i="3"/>
  <c r="AA45" i="3"/>
  <c r="AA44" i="3"/>
  <c r="AA43" i="3"/>
  <c r="AA42" i="3"/>
  <c r="AA41" i="3"/>
  <c r="AA40" i="3"/>
  <c r="AA39" i="3"/>
  <c r="AA38" i="3"/>
  <c r="AA37" i="3"/>
  <c r="AA36" i="3"/>
  <c r="AA35" i="3"/>
  <c r="AA34" i="3"/>
  <c r="AA33" i="3"/>
  <c r="AA32" i="3"/>
  <c r="AA31" i="3"/>
  <c r="AA30" i="3"/>
  <c r="AA29" i="3"/>
  <c r="AA28" i="3"/>
  <c r="AA27" i="3"/>
  <c r="AA26" i="3"/>
  <c r="AA25" i="3"/>
  <c r="AA24" i="3"/>
  <c r="AA23" i="3"/>
  <c r="Y114" i="3"/>
  <c r="Y113" i="3"/>
  <c r="Y112" i="3"/>
  <c r="Y111" i="3"/>
  <c r="Y110" i="3"/>
  <c r="AA18" i="3"/>
  <c r="AA17" i="3"/>
  <c r="Y107" i="3"/>
  <c r="Y106" i="3"/>
  <c r="AA14" i="3"/>
  <c r="AA13" i="3"/>
  <c r="AA12" i="3"/>
  <c r="AA11" i="3"/>
  <c r="AA10" i="3"/>
  <c r="AA9" i="3"/>
  <c r="AA8" i="3"/>
  <c r="AA7" i="3"/>
  <c r="AA6" i="3"/>
  <c r="AA5" i="3"/>
  <c r="Y3" i="3"/>
  <c r="AQ135" i="3"/>
  <c r="AQ134" i="3"/>
  <c r="AQ133" i="3"/>
  <c r="AQ132" i="3"/>
  <c r="AQ131" i="3"/>
  <c r="AQ130" i="3"/>
  <c r="AQ129" i="3"/>
  <c r="AQ128" i="3"/>
  <c r="AQ127" i="3"/>
  <c r="AQ126" i="3"/>
  <c r="AR125" i="3"/>
  <c r="AQ125" i="3"/>
  <c r="AS125" i="3" s="1"/>
  <c r="AR124" i="3"/>
  <c r="AQ124" i="3"/>
  <c r="AR123" i="3"/>
  <c r="AQ123" i="3"/>
  <c r="AR122" i="3"/>
  <c r="AQ122" i="3"/>
  <c r="AR121" i="3"/>
  <c r="AQ121" i="3"/>
  <c r="AR120" i="3"/>
  <c r="AQ120" i="3"/>
  <c r="AR119" i="3"/>
  <c r="AQ119" i="3"/>
  <c r="AR118" i="3"/>
  <c r="AQ118" i="3"/>
  <c r="AR117" i="3"/>
  <c r="AQ117" i="3"/>
  <c r="AS117" i="3" s="1"/>
  <c r="AR116" i="3"/>
  <c r="AQ116" i="3"/>
  <c r="AR115" i="3"/>
  <c r="AR114" i="3"/>
  <c r="AR113" i="3"/>
  <c r="AR112" i="3"/>
  <c r="AR111" i="3"/>
  <c r="AR110" i="3"/>
  <c r="AR109" i="3"/>
  <c r="AQ109" i="3"/>
  <c r="AR108" i="3"/>
  <c r="AQ108" i="3"/>
  <c r="AR95" i="3"/>
  <c r="AQ95" i="3"/>
  <c r="AR94" i="3"/>
  <c r="AQ94" i="3"/>
  <c r="AR93" i="3"/>
  <c r="AQ93" i="3"/>
  <c r="AR92" i="3"/>
  <c r="AQ92" i="3"/>
  <c r="AR91" i="3"/>
  <c r="AQ91" i="3"/>
  <c r="AR90" i="3"/>
  <c r="AQ90" i="3"/>
  <c r="AR89" i="3"/>
  <c r="AQ89" i="3"/>
  <c r="AR88" i="3"/>
  <c r="AQ88" i="3"/>
  <c r="AR87" i="3"/>
  <c r="AQ87" i="3"/>
  <c r="AR86" i="3"/>
  <c r="AQ86" i="3"/>
  <c r="AQ85" i="3"/>
  <c r="AQ84" i="3"/>
  <c r="AQ83" i="3"/>
  <c r="AQ82" i="3"/>
  <c r="AQ81" i="3"/>
  <c r="AQ80" i="3"/>
  <c r="AQ79" i="3"/>
  <c r="AQ78" i="3"/>
  <c r="AQ77" i="3"/>
  <c r="AQ76" i="3"/>
  <c r="AQ75" i="3"/>
  <c r="AQ74" i="3"/>
  <c r="AQ73" i="3"/>
  <c r="AQ72" i="3"/>
  <c r="AQ71" i="3"/>
  <c r="AQ70" i="3"/>
  <c r="AQ69" i="3"/>
  <c r="AQ68" i="3"/>
  <c r="AQ67" i="3"/>
  <c r="AQ66" i="3"/>
  <c r="AS64" i="3"/>
  <c r="AS63" i="3"/>
  <c r="AS62" i="3"/>
  <c r="AS61" i="3"/>
  <c r="AS60" i="3"/>
  <c r="AS59" i="3"/>
  <c r="AS58" i="3"/>
  <c r="AS57" i="3"/>
  <c r="AS56" i="3"/>
  <c r="AS55" i="3"/>
  <c r="AS54" i="3"/>
  <c r="AS53" i="3"/>
  <c r="AS52" i="3"/>
  <c r="AS51" i="3"/>
  <c r="AS50" i="3"/>
  <c r="AS49" i="3"/>
  <c r="AS48" i="3"/>
  <c r="AS47" i="3"/>
  <c r="AS46" i="3"/>
  <c r="AS45" i="3"/>
  <c r="AS44" i="3"/>
  <c r="AS43" i="3"/>
  <c r="AS42" i="3"/>
  <c r="AS41" i="3"/>
  <c r="AS40" i="3"/>
  <c r="AS39" i="3"/>
  <c r="AS38" i="3"/>
  <c r="AS37" i="3"/>
  <c r="AS36" i="3"/>
  <c r="AS35" i="3"/>
  <c r="AS34" i="3"/>
  <c r="AS33" i="3"/>
  <c r="AS32" i="3"/>
  <c r="AS31" i="3"/>
  <c r="AS30" i="3"/>
  <c r="AS29" i="3"/>
  <c r="AS28" i="3"/>
  <c r="AS27" i="3"/>
  <c r="AS26" i="3"/>
  <c r="AS25" i="3"/>
  <c r="AS24" i="3"/>
  <c r="AQ114" i="3"/>
  <c r="AS22" i="3"/>
  <c r="AQ113" i="3"/>
  <c r="AS21" i="3"/>
  <c r="AQ111" i="3"/>
  <c r="AQ110" i="3"/>
  <c r="AS18" i="3"/>
  <c r="AS17" i="3"/>
  <c r="AQ107" i="3"/>
  <c r="AQ106" i="3"/>
  <c r="AS14" i="3"/>
  <c r="AS13" i="3"/>
  <c r="AS12" i="3"/>
  <c r="AS11" i="3"/>
  <c r="AS10" i="3"/>
  <c r="AS9" i="3"/>
  <c r="AS8" i="3"/>
  <c r="AS7" i="3"/>
  <c r="AS6" i="3"/>
  <c r="AS5" i="3"/>
  <c r="V135" i="3"/>
  <c r="V134" i="3"/>
  <c r="V133" i="3"/>
  <c r="V132" i="3"/>
  <c r="V131" i="3"/>
  <c r="V130" i="3"/>
  <c r="V129" i="3"/>
  <c r="V128" i="3"/>
  <c r="V127" i="3"/>
  <c r="V126" i="3"/>
  <c r="W125" i="3"/>
  <c r="V125" i="3"/>
  <c r="W124" i="3"/>
  <c r="V124" i="3"/>
  <c r="W123" i="3"/>
  <c r="V123" i="3"/>
  <c r="W122" i="3"/>
  <c r="V122" i="3"/>
  <c r="W121" i="3"/>
  <c r="V121" i="3"/>
  <c r="W120" i="3"/>
  <c r="V120" i="3"/>
  <c r="W119" i="3"/>
  <c r="V119" i="3"/>
  <c r="W118" i="3"/>
  <c r="V118" i="3"/>
  <c r="W117" i="3"/>
  <c r="V117" i="3"/>
  <c r="W116" i="3"/>
  <c r="V116" i="3"/>
  <c r="W115" i="3"/>
  <c r="W114" i="3"/>
  <c r="W113" i="3"/>
  <c r="W112" i="3"/>
  <c r="V112" i="3"/>
  <c r="W111" i="3"/>
  <c r="W110" i="3"/>
  <c r="W109" i="3"/>
  <c r="W108" i="3"/>
  <c r="W95" i="3"/>
  <c r="V95" i="3"/>
  <c r="W94" i="3"/>
  <c r="V94" i="3"/>
  <c r="W93" i="3"/>
  <c r="V93" i="3"/>
  <c r="W92" i="3"/>
  <c r="V92" i="3"/>
  <c r="W91" i="3"/>
  <c r="V91" i="3"/>
  <c r="W90" i="3"/>
  <c r="V90" i="3"/>
  <c r="W89" i="3"/>
  <c r="V89" i="3"/>
  <c r="W88" i="3"/>
  <c r="V88" i="3"/>
  <c r="W87" i="3"/>
  <c r="V87" i="3"/>
  <c r="W86" i="3"/>
  <c r="V86" i="3"/>
  <c r="V85" i="3"/>
  <c r="V84" i="3"/>
  <c r="V83" i="3"/>
  <c r="V82" i="3"/>
  <c r="V81" i="3"/>
  <c r="V80" i="3"/>
  <c r="V79" i="3"/>
  <c r="V78" i="3"/>
  <c r="V77" i="3"/>
  <c r="V76" i="3"/>
  <c r="V75" i="3"/>
  <c r="V74" i="3"/>
  <c r="V73" i="3"/>
  <c r="V72" i="3"/>
  <c r="V71" i="3"/>
  <c r="V70" i="3"/>
  <c r="V69" i="3"/>
  <c r="V68" i="3"/>
  <c r="V67" i="3"/>
  <c r="V66" i="3"/>
  <c r="X64" i="3"/>
  <c r="X63" i="3"/>
  <c r="X62" i="3"/>
  <c r="X61" i="3"/>
  <c r="X60" i="3"/>
  <c r="X59" i="3"/>
  <c r="X58" i="3"/>
  <c r="X57" i="3"/>
  <c r="X56" i="3"/>
  <c r="X55" i="3"/>
  <c r="X54" i="3"/>
  <c r="X53" i="3"/>
  <c r="X52" i="3"/>
  <c r="X51" i="3"/>
  <c r="X50" i="3"/>
  <c r="X49" i="3"/>
  <c r="X48" i="3"/>
  <c r="X47" i="3"/>
  <c r="X46" i="3"/>
  <c r="X45" i="3"/>
  <c r="X44" i="3"/>
  <c r="X43" i="3"/>
  <c r="X42" i="3"/>
  <c r="X41" i="3"/>
  <c r="X40" i="3"/>
  <c r="X39" i="3"/>
  <c r="X38" i="3"/>
  <c r="X37" i="3"/>
  <c r="X36" i="3"/>
  <c r="X35" i="3"/>
  <c r="X34" i="3"/>
  <c r="X33" i="3"/>
  <c r="X32" i="3"/>
  <c r="X31" i="3"/>
  <c r="X30" i="3"/>
  <c r="X29" i="3"/>
  <c r="X28" i="3"/>
  <c r="X27" i="3"/>
  <c r="X26" i="3"/>
  <c r="X25" i="3"/>
  <c r="X24" i="3"/>
  <c r="V115" i="3"/>
  <c r="X23" i="3"/>
  <c r="X22" i="3"/>
  <c r="X21" i="3"/>
  <c r="V111" i="3"/>
  <c r="X19" i="3"/>
  <c r="V109" i="3"/>
  <c r="V108" i="3"/>
  <c r="V106" i="3"/>
  <c r="X14" i="3"/>
  <c r="X13" i="3"/>
  <c r="X12" i="3"/>
  <c r="X11" i="3"/>
  <c r="X10" i="3"/>
  <c r="X9" i="3"/>
  <c r="X8" i="3"/>
  <c r="X7" i="3"/>
  <c r="X6" i="3"/>
  <c r="X5" i="3"/>
  <c r="S135" i="3"/>
  <c r="S134" i="3"/>
  <c r="S133" i="3"/>
  <c r="S132" i="3"/>
  <c r="S131" i="3"/>
  <c r="S130" i="3"/>
  <c r="S129" i="3"/>
  <c r="S128" i="3"/>
  <c r="S127" i="3"/>
  <c r="S126" i="3"/>
  <c r="T125" i="3"/>
  <c r="S125" i="3"/>
  <c r="T124" i="3"/>
  <c r="S124" i="3"/>
  <c r="T123" i="3"/>
  <c r="S123" i="3"/>
  <c r="T122" i="3"/>
  <c r="S122" i="3"/>
  <c r="T121" i="3"/>
  <c r="S121" i="3"/>
  <c r="T120" i="3"/>
  <c r="S120" i="3"/>
  <c r="T119" i="3"/>
  <c r="S119" i="3"/>
  <c r="T118" i="3"/>
  <c r="S118" i="3"/>
  <c r="T117" i="3"/>
  <c r="S117" i="3"/>
  <c r="T116" i="3"/>
  <c r="S116" i="3"/>
  <c r="T115" i="3"/>
  <c r="T114" i="3"/>
  <c r="T113" i="3"/>
  <c r="S113" i="3"/>
  <c r="T112" i="3"/>
  <c r="T111" i="3"/>
  <c r="T110" i="3"/>
  <c r="T109" i="3"/>
  <c r="T108" i="3"/>
  <c r="T95" i="3"/>
  <c r="S95" i="3"/>
  <c r="T94" i="3"/>
  <c r="S94" i="3"/>
  <c r="T93" i="3"/>
  <c r="S93" i="3"/>
  <c r="T92" i="3"/>
  <c r="S92" i="3"/>
  <c r="T91" i="3"/>
  <c r="S91" i="3"/>
  <c r="T90" i="3"/>
  <c r="S90" i="3"/>
  <c r="T89" i="3"/>
  <c r="S89" i="3"/>
  <c r="T88" i="3"/>
  <c r="S88" i="3"/>
  <c r="T87" i="3"/>
  <c r="S87" i="3"/>
  <c r="T86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U64" i="3"/>
  <c r="U63" i="3"/>
  <c r="U62" i="3"/>
  <c r="U61" i="3"/>
  <c r="U60" i="3"/>
  <c r="U59" i="3"/>
  <c r="U58" i="3"/>
  <c r="U57" i="3"/>
  <c r="U56" i="3"/>
  <c r="U55" i="3"/>
  <c r="U54" i="3"/>
  <c r="U53" i="3"/>
  <c r="U52" i="3"/>
  <c r="U51" i="3"/>
  <c r="U50" i="3"/>
  <c r="U49" i="3"/>
  <c r="U48" i="3"/>
  <c r="U47" i="3"/>
  <c r="U46" i="3"/>
  <c r="U45" i="3"/>
  <c r="U44" i="3"/>
  <c r="U43" i="3"/>
  <c r="U42" i="3"/>
  <c r="U41" i="3"/>
  <c r="U40" i="3"/>
  <c r="U39" i="3"/>
  <c r="U38" i="3"/>
  <c r="U37" i="3"/>
  <c r="U36" i="3"/>
  <c r="U35" i="3"/>
  <c r="U34" i="3"/>
  <c r="U33" i="3"/>
  <c r="U32" i="3"/>
  <c r="U31" i="3"/>
  <c r="U30" i="3"/>
  <c r="U29" i="3"/>
  <c r="U28" i="3"/>
  <c r="U27" i="3"/>
  <c r="U26" i="3"/>
  <c r="U25" i="3"/>
  <c r="U24" i="3"/>
  <c r="U23" i="3"/>
  <c r="U22" i="3"/>
  <c r="U21" i="3"/>
  <c r="S111" i="3"/>
  <c r="U19" i="3"/>
  <c r="U18" i="3"/>
  <c r="U17" i="3"/>
  <c r="S107" i="3"/>
  <c r="S106" i="3"/>
  <c r="U14" i="3"/>
  <c r="U13" i="3"/>
  <c r="U12" i="3"/>
  <c r="U11" i="3"/>
  <c r="U10" i="3"/>
  <c r="U9" i="3"/>
  <c r="U8" i="3"/>
  <c r="U7" i="3"/>
  <c r="U6" i="3"/>
  <c r="U5" i="3"/>
  <c r="P135" i="3"/>
  <c r="P134" i="3"/>
  <c r="P133" i="3"/>
  <c r="P132" i="3"/>
  <c r="P131" i="3"/>
  <c r="P130" i="3"/>
  <c r="P129" i="3"/>
  <c r="P128" i="3"/>
  <c r="P127" i="3"/>
  <c r="P126" i="3"/>
  <c r="Q125" i="3"/>
  <c r="P125" i="3"/>
  <c r="Q124" i="3"/>
  <c r="P124" i="3"/>
  <c r="Q123" i="3"/>
  <c r="P123" i="3"/>
  <c r="Q122" i="3"/>
  <c r="P122" i="3"/>
  <c r="Q121" i="3"/>
  <c r="P121" i="3"/>
  <c r="Q120" i="3"/>
  <c r="P120" i="3"/>
  <c r="Q119" i="3"/>
  <c r="P119" i="3"/>
  <c r="Q118" i="3"/>
  <c r="P118" i="3"/>
  <c r="Q117" i="3"/>
  <c r="P117" i="3"/>
  <c r="Q116" i="3"/>
  <c r="P116" i="3"/>
  <c r="Q115" i="3"/>
  <c r="Q114" i="3"/>
  <c r="Q113" i="3"/>
  <c r="Q112" i="3"/>
  <c r="Q111" i="3"/>
  <c r="Q110" i="3"/>
  <c r="Q109" i="3"/>
  <c r="Q108" i="3"/>
  <c r="Q95" i="3"/>
  <c r="P95" i="3"/>
  <c r="Q94" i="3"/>
  <c r="P94" i="3"/>
  <c r="Q93" i="3"/>
  <c r="P93" i="3"/>
  <c r="Q92" i="3"/>
  <c r="P92" i="3"/>
  <c r="Q91" i="3"/>
  <c r="P91" i="3"/>
  <c r="Q90" i="3"/>
  <c r="P90" i="3"/>
  <c r="Q89" i="3"/>
  <c r="P89" i="3"/>
  <c r="Q88" i="3"/>
  <c r="P88" i="3"/>
  <c r="Q87" i="3"/>
  <c r="P87" i="3"/>
  <c r="Q86" i="3"/>
  <c r="P86" i="3"/>
  <c r="P85" i="3"/>
  <c r="P84" i="3"/>
  <c r="P83" i="3"/>
  <c r="P82" i="3"/>
  <c r="P81" i="3"/>
  <c r="P80" i="3"/>
  <c r="P79" i="3"/>
  <c r="P78" i="3"/>
  <c r="P77" i="3"/>
  <c r="P76" i="3"/>
  <c r="P75" i="3"/>
  <c r="P74" i="3"/>
  <c r="P73" i="3"/>
  <c r="P72" i="3"/>
  <c r="P71" i="3"/>
  <c r="P70" i="3"/>
  <c r="P69" i="3"/>
  <c r="P68" i="3"/>
  <c r="P67" i="3"/>
  <c r="P66" i="3"/>
  <c r="R64" i="3"/>
  <c r="R63" i="3"/>
  <c r="R62" i="3"/>
  <c r="R61" i="3"/>
  <c r="R60" i="3"/>
  <c r="R59" i="3"/>
  <c r="R58" i="3"/>
  <c r="R57" i="3"/>
  <c r="R56" i="3"/>
  <c r="R55" i="3"/>
  <c r="R54" i="3"/>
  <c r="R53" i="3"/>
  <c r="R52" i="3"/>
  <c r="R51" i="3"/>
  <c r="R50" i="3"/>
  <c r="R49" i="3"/>
  <c r="R48" i="3"/>
  <c r="R47" i="3"/>
  <c r="R46" i="3"/>
  <c r="R45" i="3"/>
  <c r="R44" i="3"/>
  <c r="R43" i="3"/>
  <c r="R42" i="3"/>
  <c r="R41" i="3"/>
  <c r="R40" i="3"/>
  <c r="R39" i="3"/>
  <c r="R38" i="3"/>
  <c r="R37" i="3"/>
  <c r="R36" i="3"/>
  <c r="R35" i="3"/>
  <c r="R34" i="3"/>
  <c r="R33" i="3"/>
  <c r="R32" i="3"/>
  <c r="R31" i="3"/>
  <c r="R30" i="3"/>
  <c r="R29" i="3"/>
  <c r="R28" i="3"/>
  <c r="R27" i="3"/>
  <c r="R26" i="3"/>
  <c r="R25" i="3"/>
  <c r="R24" i="3"/>
  <c r="R23" i="3"/>
  <c r="R22" i="3"/>
  <c r="R21" i="3"/>
  <c r="P111" i="3"/>
  <c r="P110" i="3"/>
  <c r="R18" i="3"/>
  <c r="R17" i="3"/>
  <c r="P107" i="3"/>
  <c r="P106" i="3"/>
  <c r="R14" i="3"/>
  <c r="R13" i="3"/>
  <c r="R12" i="3"/>
  <c r="R11" i="3"/>
  <c r="R10" i="3"/>
  <c r="R9" i="3"/>
  <c r="R8" i="3"/>
  <c r="R7" i="3"/>
  <c r="R6" i="3"/>
  <c r="R5" i="3"/>
  <c r="AP87" i="3" l="1"/>
  <c r="AS87" i="3"/>
  <c r="AS113" i="3"/>
  <c r="X90" i="3"/>
  <c r="AA87" i="3"/>
  <c r="AP94" i="3"/>
  <c r="AM91" i="3"/>
  <c r="AS121" i="3"/>
  <c r="AU8" i="3"/>
  <c r="E8" i="3" s="1"/>
  <c r="AU108" i="3"/>
  <c r="AV7" i="3"/>
  <c r="AU118" i="3"/>
  <c r="AU88" i="3"/>
  <c r="AT8" i="3"/>
  <c r="AT88" i="3"/>
  <c r="AT68" i="3"/>
  <c r="AT118" i="3"/>
  <c r="AT108" i="3"/>
  <c r="AT78" i="3"/>
  <c r="AP91" i="3"/>
  <c r="AS88" i="3"/>
  <c r="AM110" i="3"/>
  <c r="AM87" i="3"/>
  <c r="AJ92" i="3"/>
  <c r="AG117" i="3"/>
  <c r="AG123" i="3"/>
  <c r="AD92" i="3"/>
  <c r="AD86" i="3"/>
  <c r="AA92" i="3"/>
  <c r="AA120" i="3"/>
  <c r="U116" i="3"/>
  <c r="K11" i="3"/>
  <c r="J10" i="3"/>
  <c r="AJ125" i="3"/>
  <c r="AA21" i="3"/>
  <c r="AG88" i="3"/>
  <c r="AA89" i="3"/>
  <c r="AA95" i="3"/>
  <c r="AG114" i="3"/>
  <c r="AJ88" i="3"/>
  <c r="AJ94" i="3"/>
  <c r="AJ113" i="3"/>
  <c r="AJ120" i="3"/>
  <c r="AM17" i="3"/>
  <c r="AM86" i="3"/>
  <c r="AM92" i="3"/>
  <c r="AP92" i="3"/>
  <c r="AD88" i="3"/>
  <c r="AP124" i="3"/>
  <c r="X18" i="3"/>
  <c r="AA22" i="3"/>
  <c r="AB108" i="3"/>
  <c r="AD108" i="3" s="1"/>
  <c r="AG89" i="3"/>
  <c r="AM112" i="3"/>
  <c r="AM119" i="3"/>
  <c r="AM125" i="3"/>
  <c r="AP118" i="3"/>
  <c r="P108" i="3"/>
  <c r="R108" i="3" s="1"/>
  <c r="S108" i="3"/>
  <c r="U108" i="3" s="1"/>
  <c r="AS86" i="3"/>
  <c r="AS92" i="3"/>
  <c r="AS111" i="3"/>
  <c r="AS118" i="3"/>
  <c r="AS124" i="3"/>
  <c r="AD117" i="3"/>
  <c r="AD123" i="3"/>
  <c r="AK113" i="3"/>
  <c r="AM113" i="3" s="1"/>
  <c r="AO107" i="3"/>
  <c r="AP107" i="3" s="1"/>
  <c r="X17" i="3"/>
  <c r="AS23" i="3"/>
  <c r="V114" i="3"/>
  <c r="X114" i="3" s="1"/>
  <c r="AQ112" i="3"/>
  <c r="AS112" i="3" s="1"/>
  <c r="AH108" i="3"/>
  <c r="AA88" i="3"/>
  <c r="AJ112" i="3"/>
  <c r="P109" i="3"/>
  <c r="R109" i="3" s="1"/>
  <c r="S109" i="3"/>
  <c r="U109" i="3" s="1"/>
  <c r="AA91" i="3"/>
  <c r="AA110" i="3"/>
  <c r="AD118" i="3"/>
  <c r="AD124" i="3"/>
  <c r="AG91" i="3"/>
  <c r="AE109" i="3"/>
  <c r="AG109" i="3" s="1"/>
  <c r="AJ90" i="3"/>
  <c r="AM88" i="3"/>
  <c r="AP88" i="3"/>
  <c r="AA113" i="3"/>
  <c r="AA94" i="3"/>
  <c r="AJ119" i="3"/>
  <c r="AH109" i="3"/>
  <c r="AJ109" i="3" s="1"/>
  <c r="AM95" i="3"/>
  <c r="AB112" i="3"/>
  <c r="AD112" i="3" s="1"/>
  <c r="AG110" i="3"/>
  <c r="AD94" i="3"/>
  <c r="U111" i="3"/>
  <c r="AA112" i="3"/>
  <c r="AA119" i="3"/>
  <c r="AA125" i="3"/>
  <c r="AF107" i="3"/>
  <c r="AG107" i="3" s="1"/>
  <c r="AG92" i="3"/>
  <c r="AG111" i="3"/>
  <c r="AJ110" i="3"/>
  <c r="AN108" i="3"/>
  <c r="AV106" i="3"/>
  <c r="AJ93" i="3"/>
  <c r="R87" i="3"/>
  <c r="P112" i="3"/>
  <c r="R112" i="3" s="1"/>
  <c r="S112" i="3"/>
  <c r="U112" i="3" s="1"/>
  <c r="AA93" i="3"/>
  <c r="AC107" i="3"/>
  <c r="AD107" i="3" s="1"/>
  <c r="AG87" i="3"/>
  <c r="AE112" i="3"/>
  <c r="AJ111" i="3"/>
  <c r="AM108" i="3"/>
  <c r="AP108" i="3"/>
  <c r="AP117" i="3"/>
  <c r="AP123" i="3"/>
  <c r="AU107" i="3"/>
  <c r="AV107" i="3" s="1"/>
  <c r="AV16" i="3"/>
  <c r="AJ122" i="3"/>
  <c r="AS93" i="3"/>
  <c r="AS119" i="3"/>
  <c r="AA90" i="3"/>
  <c r="AA121" i="3"/>
  <c r="AG118" i="3"/>
  <c r="AG124" i="3"/>
  <c r="AJ91" i="3"/>
  <c r="AM120" i="3"/>
  <c r="AP112" i="3"/>
  <c r="U91" i="3"/>
  <c r="AD93" i="3"/>
  <c r="AJ108" i="3"/>
  <c r="AD121" i="3"/>
  <c r="AJ86" i="3"/>
  <c r="AJ117" i="3"/>
  <c r="AJ123" i="3"/>
  <c r="AM94" i="3"/>
  <c r="AP93" i="3"/>
  <c r="AP120" i="3"/>
  <c r="AP119" i="3"/>
  <c r="AS94" i="3"/>
  <c r="AS120" i="3"/>
  <c r="AA86" i="3"/>
  <c r="AA116" i="3"/>
  <c r="AA122" i="3"/>
  <c r="AD89" i="3"/>
  <c r="AG93" i="3"/>
  <c r="AG112" i="3"/>
  <c r="AG119" i="3"/>
  <c r="AG125" i="3"/>
  <c r="AM89" i="3"/>
  <c r="AM121" i="3"/>
  <c r="AJ116" i="3"/>
  <c r="AA108" i="3"/>
  <c r="AD95" i="3"/>
  <c r="AD116" i="3"/>
  <c r="AD122" i="3"/>
  <c r="AJ87" i="3"/>
  <c r="AJ118" i="3"/>
  <c r="AJ124" i="3"/>
  <c r="AP121" i="3"/>
  <c r="AS89" i="3"/>
  <c r="AS95" i="3"/>
  <c r="AA117" i="3"/>
  <c r="AA123" i="3"/>
  <c r="AD90" i="3"/>
  <c r="AG120" i="3"/>
  <c r="AM90" i="3"/>
  <c r="AM116" i="3"/>
  <c r="AM122" i="3"/>
  <c r="AP89" i="3"/>
  <c r="AP95" i="3"/>
  <c r="X89" i="3"/>
  <c r="AP125" i="3"/>
  <c r="U117" i="3"/>
  <c r="AS90" i="3"/>
  <c r="AS108" i="3"/>
  <c r="AS116" i="3"/>
  <c r="AS122" i="3"/>
  <c r="AA111" i="3"/>
  <c r="AA118" i="3"/>
  <c r="AA124" i="3"/>
  <c r="AD91" i="3"/>
  <c r="AG90" i="3"/>
  <c r="AG121" i="3"/>
  <c r="AM117" i="3"/>
  <c r="AM123" i="3"/>
  <c r="AD120" i="3"/>
  <c r="X121" i="3"/>
  <c r="AM93" i="3"/>
  <c r="AS91" i="3"/>
  <c r="AS123" i="3"/>
  <c r="AG108" i="3"/>
  <c r="AG116" i="3"/>
  <c r="AG122" i="3"/>
  <c r="AJ89" i="3"/>
  <c r="AM111" i="3"/>
  <c r="AM118" i="3"/>
  <c r="AM124" i="3"/>
  <c r="X88" i="3"/>
  <c r="X120" i="3"/>
  <c r="AS110" i="3"/>
  <c r="AD87" i="3"/>
  <c r="AD119" i="3"/>
  <c r="AD125" i="3"/>
  <c r="AG86" i="3"/>
  <c r="AJ95" i="3"/>
  <c r="AJ121" i="3"/>
  <c r="AP110" i="3"/>
  <c r="AP111" i="3"/>
  <c r="AP19" i="3"/>
  <c r="AP20" i="3"/>
  <c r="AN109" i="3"/>
  <c r="AP109" i="3" s="1"/>
  <c r="AN113" i="3"/>
  <c r="AP113" i="3" s="1"/>
  <c r="AN114" i="3"/>
  <c r="AP114" i="3" s="1"/>
  <c r="AN115" i="3"/>
  <c r="AP115" i="3" s="1"/>
  <c r="AM114" i="3"/>
  <c r="AM19" i="3"/>
  <c r="AM20" i="3"/>
  <c r="AK109" i="3"/>
  <c r="AM109" i="3" s="1"/>
  <c r="AK115" i="3"/>
  <c r="AM115" i="3" s="1"/>
  <c r="AJ20" i="3"/>
  <c r="AJ19" i="3"/>
  <c r="AH114" i="3"/>
  <c r="AJ114" i="3" s="1"/>
  <c r="AH115" i="3"/>
  <c r="AJ115" i="3" s="1"/>
  <c r="AG19" i="3"/>
  <c r="AG20" i="3"/>
  <c r="AE113" i="3"/>
  <c r="AG113" i="3" s="1"/>
  <c r="AE115" i="3"/>
  <c r="AG115" i="3" s="1"/>
  <c r="AD110" i="3"/>
  <c r="AD111" i="3"/>
  <c r="AD20" i="3"/>
  <c r="AB109" i="3"/>
  <c r="AD109" i="3" s="1"/>
  <c r="AB113" i="3"/>
  <c r="AD113" i="3" s="1"/>
  <c r="AD19" i="3"/>
  <c r="AB114" i="3"/>
  <c r="AD114" i="3" s="1"/>
  <c r="AB115" i="3"/>
  <c r="AD115" i="3" s="1"/>
  <c r="AA114" i="3"/>
  <c r="AA20" i="3"/>
  <c r="Y109" i="3"/>
  <c r="AA109" i="3" s="1"/>
  <c r="AA19" i="3"/>
  <c r="Y115" i="3"/>
  <c r="AA115" i="3" s="1"/>
  <c r="X86" i="3"/>
  <c r="X87" i="3"/>
  <c r="R95" i="3"/>
  <c r="X111" i="3"/>
  <c r="U87" i="3"/>
  <c r="R91" i="3"/>
  <c r="R117" i="3"/>
  <c r="U118" i="3"/>
  <c r="X108" i="3"/>
  <c r="R86" i="3"/>
  <c r="U93" i="3"/>
  <c r="X117" i="3"/>
  <c r="X92" i="3"/>
  <c r="U86" i="3"/>
  <c r="X109" i="3"/>
  <c r="R88" i="3"/>
  <c r="X124" i="3"/>
  <c r="X116" i="3"/>
  <c r="X118" i="3"/>
  <c r="R122" i="3"/>
  <c r="U89" i="3"/>
  <c r="U95" i="3"/>
  <c r="X93" i="3"/>
  <c r="X112" i="3"/>
  <c r="X119" i="3"/>
  <c r="X125" i="3"/>
  <c r="R125" i="3"/>
  <c r="U124" i="3"/>
  <c r="U94" i="3"/>
  <c r="R116" i="3"/>
  <c r="R90" i="3"/>
  <c r="X122" i="3"/>
  <c r="R92" i="3"/>
  <c r="R119" i="3"/>
  <c r="U92" i="3"/>
  <c r="X123" i="3"/>
  <c r="R94" i="3"/>
  <c r="U88" i="3"/>
  <c r="X95" i="3"/>
  <c r="AS109" i="3"/>
  <c r="X94" i="3"/>
  <c r="X91" i="3"/>
  <c r="U120" i="3"/>
  <c r="U121" i="3"/>
  <c r="U113" i="3"/>
  <c r="U122" i="3"/>
  <c r="U90" i="3"/>
  <c r="U123" i="3"/>
  <c r="U119" i="3"/>
  <c r="U125" i="3"/>
  <c r="R123" i="3"/>
  <c r="R118" i="3"/>
  <c r="R124" i="3"/>
  <c r="R120" i="3"/>
  <c r="R89" i="3"/>
  <c r="R121" i="3"/>
  <c r="R93" i="3"/>
  <c r="AS114" i="3"/>
  <c r="AS19" i="3"/>
  <c r="AS20" i="3"/>
  <c r="AQ115" i="3"/>
  <c r="AS115" i="3" s="1"/>
  <c r="W107" i="3"/>
  <c r="X16" i="3"/>
  <c r="X115" i="3"/>
  <c r="X20" i="3"/>
  <c r="V113" i="3"/>
  <c r="X113" i="3" s="1"/>
  <c r="V110" i="3"/>
  <c r="X110" i="3" s="1"/>
  <c r="V107" i="3"/>
  <c r="U20" i="3"/>
  <c r="S110" i="3"/>
  <c r="U110" i="3" s="1"/>
  <c r="S114" i="3"/>
  <c r="U114" i="3" s="1"/>
  <c r="S115" i="3"/>
  <c r="U115" i="3" s="1"/>
  <c r="R110" i="3"/>
  <c r="R111" i="3"/>
  <c r="R20" i="3"/>
  <c r="P113" i="3"/>
  <c r="R113" i="3" s="1"/>
  <c r="R19" i="3"/>
  <c r="P114" i="3"/>
  <c r="R114" i="3" s="1"/>
  <c r="P115" i="3"/>
  <c r="R115" i="3" s="1"/>
  <c r="AV88" i="3" l="1"/>
  <c r="AT79" i="3"/>
  <c r="AT9" i="3"/>
  <c r="AT119" i="3"/>
  <c r="AT69" i="3"/>
  <c r="AT89" i="3"/>
  <c r="D8" i="3"/>
  <c r="AT109" i="3"/>
  <c r="AV109" i="3" s="1"/>
  <c r="AV118" i="3"/>
  <c r="AV108" i="3"/>
  <c r="AU119" i="3"/>
  <c r="AV119" i="3" s="1"/>
  <c r="AU89" i="3"/>
  <c r="AU9" i="3"/>
  <c r="AU109" i="3"/>
  <c r="AV8" i="3"/>
  <c r="K12" i="3"/>
  <c r="J11" i="3"/>
  <c r="AP16" i="3"/>
  <c r="AG16" i="3"/>
  <c r="AD16" i="3"/>
  <c r="AO106" i="3"/>
  <c r="AP106" i="3" s="1"/>
  <c r="AP15" i="3"/>
  <c r="AL106" i="3"/>
  <c r="AM106" i="3" s="1"/>
  <c r="AM15" i="3"/>
  <c r="AL107" i="3"/>
  <c r="AM107" i="3" s="1"/>
  <c r="AM16" i="3"/>
  <c r="AI107" i="3"/>
  <c r="AJ107" i="3" s="1"/>
  <c r="AJ16" i="3"/>
  <c r="AI106" i="3"/>
  <c r="AJ106" i="3" s="1"/>
  <c r="AJ15" i="3"/>
  <c r="AF106" i="3"/>
  <c r="AG106" i="3" s="1"/>
  <c r="AG15" i="3"/>
  <c r="AC106" i="3"/>
  <c r="AD106" i="3" s="1"/>
  <c r="AD15" i="3"/>
  <c r="Z106" i="3"/>
  <c r="AA106" i="3" s="1"/>
  <c r="AA15" i="3"/>
  <c r="Z107" i="3"/>
  <c r="AA107" i="3" s="1"/>
  <c r="AA16" i="3"/>
  <c r="AR107" i="3"/>
  <c r="AS107" i="3" s="1"/>
  <c r="AS16" i="3"/>
  <c r="AR106" i="3"/>
  <c r="AS106" i="3" s="1"/>
  <c r="AS15" i="3"/>
  <c r="W106" i="3"/>
  <c r="X106" i="3" s="1"/>
  <c r="X15" i="3"/>
  <c r="X107" i="3"/>
  <c r="U15" i="3"/>
  <c r="T106" i="3"/>
  <c r="U106" i="3" s="1"/>
  <c r="T107" i="3"/>
  <c r="U107" i="3" s="1"/>
  <c r="U16" i="3"/>
  <c r="Q106" i="3"/>
  <c r="R106" i="3" s="1"/>
  <c r="R15" i="3"/>
  <c r="R16" i="3"/>
  <c r="Q107" i="3"/>
  <c r="R107" i="3" s="1"/>
  <c r="AU120" i="3" l="1"/>
  <c r="AV9" i="3"/>
  <c r="AU110" i="3"/>
  <c r="AU10" i="3"/>
  <c r="AU90" i="3"/>
  <c r="E9" i="3"/>
  <c r="AV89" i="3"/>
  <c r="AT80" i="3"/>
  <c r="AT120" i="3"/>
  <c r="AT90" i="3"/>
  <c r="AT10" i="3"/>
  <c r="AT70" i="3"/>
  <c r="AT110" i="3"/>
  <c r="D9" i="3"/>
  <c r="J12" i="3"/>
  <c r="K13" i="3"/>
  <c r="E138" i="14"/>
  <c r="E137" i="14"/>
  <c r="E136" i="14"/>
  <c r="E135" i="14"/>
  <c r="E134" i="14"/>
  <c r="E133" i="14"/>
  <c r="E132" i="14"/>
  <c r="E131" i="14"/>
  <c r="E130" i="14"/>
  <c r="E129" i="14"/>
  <c r="E128" i="14"/>
  <c r="D128" i="14" s="1"/>
  <c r="E127" i="14"/>
  <c r="D127" i="14" s="1"/>
  <c r="E126" i="14"/>
  <c r="D126" i="14" s="1"/>
  <c r="E125" i="14"/>
  <c r="D125" i="14" s="1"/>
  <c r="E124" i="14"/>
  <c r="D124" i="14" s="1"/>
  <c r="E123" i="14"/>
  <c r="D123" i="14" s="1"/>
  <c r="E122" i="14"/>
  <c r="D122" i="14" s="1"/>
  <c r="E121" i="14"/>
  <c r="D121" i="14" s="1"/>
  <c r="E120" i="14"/>
  <c r="D120" i="14" s="1"/>
  <c r="E119" i="14"/>
  <c r="D119" i="14" s="1"/>
  <c r="E118" i="14"/>
  <c r="E117" i="14"/>
  <c r="E116" i="14"/>
  <c r="E115" i="14"/>
  <c r="E114" i="14"/>
  <c r="E113" i="14"/>
  <c r="E112" i="14"/>
  <c r="E111" i="14"/>
  <c r="E110" i="14"/>
  <c r="E109" i="14"/>
  <c r="A107" i="14"/>
  <c r="E103" i="14"/>
  <c r="E102" i="14"/>
  <c r="E101" i="14"/>
  <c r="E100" i="14"/>
  <c r="E99" i="14"/>
  <c r="E98" i="14"/>
  <c r="E97" i="14"/>
  <c r="E96" i="14"/>
  <c r="E95" i="14"/>
  <c r="E94" i="14"/>
  <c r="E93" i="14"/>
  <c r="D93" i="14" s="1"/>
  <c r="E92" i="14"/>
  <c r="D92" i="14" s="1"/>
  <c r="E91" i="14"/>
  <c r="D91" i="14"/>
  <c r="E90" i="14"/>
  <c r="D90" i="14" s="1"/>
  <c r="E89" i="14"/>
  <c r="D89" i="14"/>
  <c r="E88" i="14"/>
  <c r="D88" i="14" s="1"/>
  <c r="E87" i="14"/>
  <c r="D87" i="14"/>
  <c r="E86" i="14"/>
  <c r="D86" i="14" s="1"/>
  <c r="E85" i="14"/>
  <c r="D85" i="14" s="1"/>
  <c r="E84" i="14"/>
  <c r="D84" i="14" s="1"/>
  <c r="E83" i="14"/>
  <c r="E82" i="14"/>
  <c r="E81" i="14"/>
  <c r="E80" i="14"/>
  <c r="E79" i="14"/>
  <c r="E78" i="14"/>
  <c r="E77" i="14"/>
  <c r="E76" i="14"/>
  <c r="E75" i="14"/>
  <c r="E74" i="14"/>
  <c r="A72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D57" i="14" s="1"/>
  <c r="E56" i="14"/>
  <c r="D56" i="14"/>
  <c r="E55" i="14"/>
  <c r="D55" i="14" s="1"/>
  <c r="E54" i="14"/>
  <c r="D54" i="14"/>
  <c r="E53" i="14"/>
  <c r="D53" i="14" s="1"/>
  <c r="E52" i="14"/>
  <c r="D52" i="14"/>
  <c r="E51" i="14"/>
  <c r="D51" i="14" s="1"/>
  <c r="E50" i="14"/>
  <c r="D50" i="14" s="1"/>
  <c r="E49" i="14"/>
  <c r="D49" i="14" s="1"/>
  <c r="E48" i="14"/>
  <c r="E47" i="14"/>
  <c r="E46" i="14"/>
  <c r="E45" i="14"/>
  <c r="E44" i="14"/>
  <c r="E43" i="14"/>
  <c r="E42" i="14"/>
  <c r="E41" i="14"/>
  <c r="E40" i="14"/>
  <c r="E39" i="14"/>
  <c r="A37" i="14"/>
  <c r="E33" i="14"/>
  <c r="E32" i="14"/>
  <c r="E31" i="14"/>
  <c r="E30" i="14"/>
  <c r="E29" i="14"/>
  <c r="E28" i="14"/>
  <c r="E27" i="14"/>
  <c r="E26" i="14"/>
  <c r="E25" i="14"/>
  <c r="E24" i="14"/>
  <c r="E23" i="14"/>
  <c r="D23" i="14" s="1"/>
  <c r="E22" i="14"/>
  <c r="D22" i="14" s="1"/>
  <c r="E21" i="14"/>
  <c r="D21" i="14" s="1"/>
  <c r="E20" i="14"/>
  <c r="D20" i="14" s="1"/>
  <c r="E19" i="14"/>
  <c r="D19" i="14" s="1"/>
  <c r="E18" i="14"/>
  <c r="D18" i="14" s="1"/>
  <c r="E17" i="14"/>
  <c r="D17" i="14" s="1"/>
  <c r="E16" i="14"/>
  <c r="D16" i="14" s="1"/>
  <c r="E15" i="14"/>
  <c r="D15" i="14" s="1"/>
  <c r="E14" i="14"/>
  <c r="D14" i="14"/>
  <c r="E13" i="14"/>
  <c r="E12" i="14"/>
  <c r="E11" i="14"/>
  <c r="E10" i="14"/>
  <c r="E9" i="14"/>
  <c r="E8" i="14"/>
  <c r="E7" i="14"/>
  <c r="E6" i="14"/>
  <c r="E5" i="14"/>
  <c r="E4" i="14"/>
  <c r="A2" i="14"/>
  <c r="D8" i="1"/>
  <c r="AP12" i="26"/>
  <c r="AO12" i="26"/>
  <c r="AN12" i="26"/>
  <c r="AM12" i="26"/>
  <c r="AF12" i="26"/>
  <c r="AE12" i="26"/>
  <c r="AD12" i="26"/>
  <c r="AC12" i="26"/>
  <c r="AP11" i="26"/>
  <c r="AH11" i="26"/>
  <c r="AG11" i="26"/>
  <c r="AI11" i="26" s="1"/>
  <c r="AP10" i="26"/>
  <c r="AH10" i="26"/>
  <c r="AG10" i="26"/>
  <c r="AP9" i="26"/>
  <c r="AH9" i="26"/>
  <c r="AG9" i="26"/>
  <c r="AI9" i="26" s="1"/>
  <c r="AP8" i="26"/>
  <c r="AH8" i="26"/>
  <c r="AG8" i="26"/>
  <c r="AI8" i="26" s="1"/>
  <c r="AP7" i="26"/>
  <c r="AH7" i="26"/>
  <c r="AG7" i="26"/>
  <c r="AI7" i="26" s="1"/>
  <c r="AP6" i="26"/>
  <c r="AH6" i="26"/>
  <c r="AH12" i="26" s="1"/>
  <c r="AG6" i="26"/>
  <c r="AG12" i="26" s="1"/>
  <c r="E28" i="27"/>
  <c r="E27" i="27"/>
  <c r="E26" i="27"/>
  <c r="E25" i="27"/>
  <c r="E24" i="27"/>
  <c r="E23" i="27"/>
  <c r="E22" i="27"/>
  <c r="E21" i="27"/>
  <c r="E20" i="27"/>
  <c r="E19" i="27"/>
  <c r="E18" i="27"/>
  <c r="E17" i="27"/>
  <c r="E16" i="27"/>
  <c r="E15" i="27"/>
  <c r="E14" i="27"/>
  <c r="E13" i="27"/>
  <c r="E12" i="27"/>
  <c r="AF15" i="19"/>
  <c r="AF12" i="19"/>
  <c r="AF9" i="19"/>
  <c r="AF5" i="19"/>
  <c r="E84" i="10"/>
  <c r="M13" i="11" s="1"/>
  <c r="M42" i="11" s="1"/>
  <c r="E83" i="10"/>
  <c r="E82" i="10"/>
  <c r="E81" i="10"/>
  <c r="E80" i="10"/>
  <c r="E79" i="10"/>
  <c r="E78" i="10"/>
  <c r="E77" i="10"/>
  <c r="E76" i="10"/>
  <c r="E75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2" i="10"/>
  <c r="E61" i="10"/>
  <c r="E60" i="10"/>
  <c r="E59" i="10"/>
  <c r="E58" i="10"/>
  <c r="E57" i="10"/>
  <c r="E56" i="10"/>
  <c r="E55" i="10"/>
  <c r="E54" i="10"/>
  <c r="E53" i="10"/>
  <c r="E52" i="10"/>
  <c r="K13" i="11" s="1"/>
  <c r="K42" i="11" s="1"/>
  <c r="E51" i="10"/>
  <c r="E50" i="10"/>
  <c r="E49" i="10"/>
  <c r="E48" i="10"/>
  <c r="G13" i="11" s="1"/>
  <c r="G42" i="11" s="1"/>
  <c r="E47" i="10"/>
  <c r="E46" i="10"/>
  <c r="E45" i="10"/>
  <c r="E44" i="10"/>
  <c r="E43" i="10"/>
  <c r="L13" i="11" s="1"/>
  <c r="L42" i="11" s="1"/>
  <c r="E42" i="10"/>
  <c r="E41" i="10"/>
  <c r="E40" i="10"/>
  <c r="E39" i="10"/>
  <c r="E38" i="10"/>
  <c r="E37" i="10"/>
  <c r="E36" i="10"/>
  <c r="E13" i="11" s="1"/>
  <c r="E42" i="11" s="1"/>
  <c r="E35" i="10"/>
  <c r="D13" i="11" s="1"/>
  <c r="D42" i="11" s="1"/>
  <c r="K34" i="10"/>
  <c r="J34" i="10"/>
  <c r="I34" i="10"/>
  <c r="S12" i="20" s="1"/>
  <c r="H34" i="10"/>
  <c r="R12" i="20" s="1"/>
  <c r="G34" i="10"/>
  <c r="Q12" i="20" s="1"/>
  <c r="F34" i="10"/>
  <c r="P12" i="20" s="1"/>
  <c r="U12" i="20" s="1"/>
  <c r="E33" i="10"/>
  <c r="M12" i="11" s="1"/>
  <c r="M41" i="11" s="1"/>
  <c r="E32" i="10"/>
  <c r="E31" i="10"/>
  <c r="E30" i="10"/>
  <c r="E29" i="10"/>
  <c r="E28" i="10"/>
  <c r="E27" i="10"/>
  <c r="E26" i="10"/>
  <c r="F12" i="11" s="1"/>
  <c r="F41" i="11" s="1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L12" i="11" s="1"/>
  <c r="L41" i="11" s="1"/>
  <c r="E11" i="10"/>
  <c r="E10" i="10"/>
  <c r="E9" i="10"/>
  <c r="I12" i="11" s="1"/>
  <c r="I41" i="11" s="1"/>
  <c r="E8" i="10"/>
  <c r="E7" i="10"/>
  <c r="E6" i="10"/>
  <c r="E5" i="10"/>
  <c r="E12" i="11" s="1"/>
  <c r="E41" i="11" s="1"/>
  <c r="E4" i="10"/>
  <c r="K3" i="10"/>
  <c r="J3" i="10"/>
  <c r="I3" i="10"/>
  <c r="S8" i="20" s="1"/>
  <c r="H3" i="10"/>
  <c r="R8" i="20" s="1"/>
  <c r="G3" i="10"/>
  <c r="Q8" i="20" s="1"/>
  <c r="F3" i="10"/>
  <c r="P8" i="20" s="1"/>
  <c r="E170" i="9"/>
  <c r="M11" i="11" s="1"/>
  <c r="E169" i="9"/>
  <c r="E168" i="9"/>
  <c r="E167" i="9"/>
  <c r="E166" i="9"/>
  <c r="I11" i="11" s="1"/>
  <c r="E165" i="9"/>
  <c r="E164" i="9"/>
  <c r="E163" i="9"/>
  <c r="F11" i="11" s="1"/>
  <c r="E162" i="9"/>
  <c r="E161" i="9"/>
  <c r="E160" i="9"/>
  <c r="E159" i="9"/>
  <c r="E158" i="9"/>
  <c r="K11" i="11" s="1"/>
  <c r="E157" i="9"/>
  <c r="E156" i="9"/>
  <c r="E155" i="9"/>
  <c r="E154" i="9"/>
  <c r="G11" i="11" s="1"/>
  <c r="E153" i="9"/>
  <c r="E152" i="9"/>
  <c r="E151" i="9"/>
  <c r="D11" i="11" s="1"/>
  <c r="S150" i="9"/>
  <c r="R150" i="9"/>
  <c r="S14" i="20" s="1"/>
  <c r="H150" i="9"/>
  <c r="G150" i="9"/>
  <c r="F150" i="9"/>
  <c r="P14" i="20" s="1"/>
  <c r="E149" i="9"/>
  <c r="E148" i="9"/>
  <c r="E147" i="9"/>
  <c r="E146" i="9"/>
  <c r="E145" i="9"/>
  <c r="E144" i="9"/>
  <c r="E143" i="9"/>
  <c r="E142" i="9"/>
  <c r="E141" i="9"/>
  <c r="E140" i="9"/>
  <c r="E139" i="9"/>
  <c r="M14" i="11" s="1"/>
  <c r="E138" i="9"/>
  <c r="E137" i="9"/>
  <c r="E136" i="9"/>
  <c r="E135" i="9"/>
  <c r="I14" i="11" s="1"/>
  <c r="E134" i="9"/>
  <c r="E133" i="9"/>
  <c r="E132" i="9"/>
  <c r="E131" i="9"/>
  <c r="E130" i="9"/>
  <c r="S129" i="9"/>
  <c r="R129" i="9"/>
  <c r="H129" i="9"/>
  <c r="G129" i="9"/>
  <c r="F129" i="9"/>
  <c r="P13" i="20" s="1"/>
  <c r="E128" i="9"/>
  <c r="E127" i="9"/>
  <c r="E126" i="9"/>
  <c r="E125" i="9"/>
  <c r="E124" i="9"/>
  <c r="E123" i="9"/>
  <c r="E122" i="9"/>
  <c r="E121" i="9"/>
  <c r="E120" i="9"/>
  <c r="E119" i="9"/>
  <c r="E118" i="9"/>
  <c r="E117" i="9"/>
  <c r="E116" i="9"/>
  <c r="E115" i="9"/>
  <c r="E114" i="9"/>
  <c r="E113" i="9"/>
  <c r="E112" i="9"/>
  <c r="E111" i="9"/>
  <c r="E110" i="9"/>
  <c r="E109" i="9"/>
  <c r="E108" i="9"/>
  <c r="E107" i="9"/>
  <c r="E106" i="9"/>
  <c r="E105" i="9"/>
  <c r="E104" i="9"/>
  <c r="E103" i="9"/>
  <c r="E102" i="9"/>
  <c r="E101" i="9"/>
  <c r="E100" i="9"/>
  <c r="E99" i="9"/>
  <c r="E98" i="9"/>
  <c r="E97" i="9"/>
  <c r="E96" i="9"/>
  <c r="E95" i="9"/>
  <c r="E94" i="9"/>
  <c r="E93" i="9"/>
  <c r="E92" i="9"/>
  <c r="E91" i="9"/>
  <c r="E90" i="9"/>
  <c r="E89" i="9"/>
  <c r="E88" i="9"/>
  <c r="E87" i="9"/>
  <c r="E86" i="9"/>
  <c r="E85" i="9"/>
  <c r="E84" i="9"/>
  <c r="E83" i="9"/>
  <c r="E82" i="9"/>
  <c r="E81" i="9"/>
  <c r="E80" i="9"/>
  <c r="E79" i="9"/>
  <c r="S78" i="9"/>
  <c r="T10" i="20" s="1"/>
  <c r="R78" i="9"/>
  <c r="S10" i="20" s="1"/>
  <c r="H78" i="9"/>
  <c r="R10" i="20" s="1"/>
  <c r="G78" i="9"/>
  <c r="Q10" i="20" s="1"/>
  <c r="F78" i="9"/>
  <c r="P10" i="20" s="1"/>
  <c r="E77" i="9"/>
  <c r="E76" i="9"/>
  <c r="E75" i="9"/>
  <c r="E74" i="9"/>
  <c r="E73" i="9"/>
  <c r="E72" i="9"/>
  <c r="E71" i="9"/>
  <c r="E70" i="9"/>
  <c r="E69" i="9"/>
  <c r="E68" i="9"/>
  <c r="E67" i="9"/>
  <c r="E66" i="9"/>
  <c r="E65" i="9"/>
  <c r="E64" i="9"/>
  <c r="E63" i="9"/>
  <c r="E62" i="9"/>
  <c r="H8" i="11" s="1"/>
  <c r="E61" i="9"/>
  <c r="G8" i="11" s="1"/>
  <c r="G37" i="11" s="1"/>
  <c r="E60" i="9"/>
  <c r="E59" i="9"/>
  <c r="E8" i="11" s="1"/>
  <c r="E37" i="11" s="1"/>
  <c r="E58" i="9"/>
  <c r="E57" i="9" s="1"/>
  <c r="S57" i="9"/>
  <c r="R57" i="9"/>
  <c r="S11" i="20" s="1"/>
  <c r="H57" i="9"/>
  <c r="R11" i="20" s="1"/>
  <c r="G57" i="9"/>
  <c r="Q11" i="20" s="1"/>
  <c r="F57" i="9"/>
  <c r="E55" i="9"/>
  <c r="E54" i="9"/>
  <c r="E53" i="9"/>
  <c r="E52" i="9"/>
  <c r="E51" i="9"/>
  <c r="E50" i="9"/>
  <c r="E49" i="9"/>
  <c r="G9" i="11" s="1"/>
  <c r="G38" i="11" s="1"/>
  <c r="E48" i="9"/>
  <c r="E47" i="9"/>
  <c r="E46" i="9"/>
  <c r="E45" i="9"/>
  <c r="E44" i="9"/>
  <c r="L9" i="11" s="1"/>
  <c r="L38" i="11" s="1"/>
  <c r="E43" i="9"/>
  <c r="E42" i="9"/>
  <c r="E41" i="9"/>
  <c r="E40" i="9"/>
  <c r="H9" i="11" s="1"/>
  <c r="H38" i="11" s="1"/>
  <c r="E39" i="9"/>
  <c r="E38" i="9"/>
  <c r="E37" i="9"/>
  <c r="E36" i="9"/>
  <c r="E35" i="9"/>
  <c r="M9" i="11" s="1"/>
  <c r="M38" i="11" s="1"/>
  <c r="E34" i="9"/>
  <c r="E33" i="9"/>
  <c r="E32" i="9"/>
  <c r="J9" i="11" s="1"/>
  <c r="J38" i="11" s="1"/>
  <c r="E31" i="9"/>
  <c r="E30" i="9"/>
  <c r="E29" i="9"/>
  <c r="E28" i="9"/>
  <c r="E27" i="9"/>
  <c r="E26" i="9"/>
  <c r="S25" i="9"/>
  <c r="T6" i="20" s="1"/>
  <c r="R25" i="9"/>
  <c r="S6" i="20" s="1"/>
  <c r="R6" i="20"/>
  <c r="G25" i="9"/>
  <c r="Q6" i="20" s="1"/>
  <c r="F25" i="9"/>
  <c r="P6" i="20" s="1"/>
  <c r="E24" i="9"/>
  <c r="M7" i="11" s="1"/>
  <c r="M36" i="11" s="1"/>
  <c r="E23" i="9"/>
  <c r="E22" i="9"/>
  <c r="E21" i="9"/>
  <c r="J7" i="11" s="1"/>
  <c r="J36" i="11" s="1"/>
  <c r="E20" i="9"/>
  <c r="I7" i="11" s="1"/>
  <c r="I36" i="11" s="1"/>
  <c r="E19" i="9"/>
  <c r="E18" i="9"/>
  <c r="G7" i="11" s="1"/>
  <c r="G36" i="11" s="1"/>
  <c r="E17" i="9"/>
  <c r="F7" i="11" s="1"/>
  <c r="E16" i="9"/>
  <c r="E15" i="9"/>
  <c r="E14" i="9"/>
  <c r="E13" i="9"/>
  <c r="E12" i="9"/>
  <c r="K7" i="11" s="1"/>
  <c r="K36" i="11" s="1"/>
  <c r="E11" i="9"/>
  <c r="E10" i="9"/>
  <c r="E9" i="9"/>
  <c r="E8" i="9"/>
  <c r="E7" i="9"/>
  <c r="E6" i="9"/>
  <c r="E7" i="11" s="1"/>
  <c r="E36" i="11" s="1"/>
  <c r="E5" i="9"/>
  <c r="D7" i="11" s="1"/>
  <c r="S4" i="9"/>
  <c r="R4" i="9"/>
  <c r="S7" i="20" s="1"/>
  <c r="R7" i="20"/>
  <c r="G4" i="9"/>
  <c r="Q7" i="20" s="1"/>
  <c r="F4" i="9"/>
  <c r="E3" i="18"/>
  <c r="E25" i="17"/>
  <c r="E3" i="17" s="1"/>
  <c r="E4" i="17"/>
  <c r="G28" i="11"/>
  <c r="M27" i="11"/>
  <c r="L27" i="11"/>
  <c r="K27" i="11"/>
  <c r="J27" i="11"/>
  <c r="I27" i="11"/>
  <c r="H27" i="11"/>
  <c r="G27" i="11"/>
  <c r="F27" i="11"/>
  <c r="E27" i="11"/>
  <c r="B5" i="6" s="1"/>
  <c r="D27" i="11"/>
  <c r="M25" i="11"/>
  <c r="L25" i="11"/>
  <c r="H12" i="6" s="1"/>
  <c r="K25" i="11"/>
  <c r="H11" i="6" s="1"/>
  <c r="J25" i="11"/>
  <c r="H10" i="6" s="1"/>
  <c r="I25" i="11"/>
  <c r="H9" i="6" s="1"/>
  <c r="H25" i="11"/>
  <c r="H8" i="6" s="1"/>
  <c r="G25" i="11"/>
  <c r="F25" i="11"/>
  <c r="E25" i="11"/>
  <c r="D25" i="11"/>
  <c r="M23" i="11"/>
  <c r="L23" i="11"/>
  <c r="K23" i="11"/>
  <c r="J23" i="11"/>
  <c r="I23" i="11"/>
  <c r="H23" i="11"/>
  <c r="G23" i="11"/>
  <c r="F23" i="11"/>
  <c r="F28" i="11" s="1"/>
  <c r="E23" i="11"/>
  <c r="D23" i="11"/>
  <c r="L14" i="11"/>
  <c r="L43" i="11" s="1"/>
  <c r="K14" i="11"/>
  <c r="K43" i="11" s="1"/>
  <c r="J14" i="11"/>
  <c r="J43" i="11" s="1"/>
  <c r="H14" i="11"/>
  <c r="H43" i="11" s="1"/>
  <c r="G14" i="11"/>
  <c r="G43" i="11" s="1"/>
  <c r="F14" i="11"/>
  <c r="F43" i="11" s="1"/>
  <c r="E14" i="11"/>
  <c r="E43" i="11" s="1"/>
  <c r="I13" i="11"/>
  <c r="I42" i="11" s="1"/>
  <c r="K12" i="11"/>
  <c r="K41" i="11" s="1"/>
  <c r="J12" i="11"/>
  <c r="J41" i="11" s="1"/>
  <c r="H12" i="11"/>
  <c r="H41" i="11" s="1"/>
  <c r="G12" i="11"/>
  <c r="G41" i="11" s="1"/>
  <c r="L11" i="11"/>
  <c r="L40" i="11" s="1"/>
  <c r="J11" i="11"/>
  <c r="J40" i="11" s="1"/>
  <c r="H11" i="11"/>
  <c r="H40" i="11" s="1"/>
  <c r="E11" i="11"/>
  <c r="E40" i="11" s="1"/>
  <c r="K10" i="11"/>
  <c r="D10" i="11"/>
  <c r="D39" i="11" s="1"/>
  <c r="K9" i="11"/>
  <c r="K38" i="11" s="1"/>
  <c r="I9" i="11"/>
  <c r="I38" i="11" s="1"/>
  <c r="D9" i="11"/>
  <c r="D38" i="11" s="1"/>
  <c r="M8" i="11"/>
  <c r="L8" i="11"/>
  <c r="L37" i="11" s="1"/>
  <c r="J8" i="11"/>
  <c r="I8" i="11"/>
  <c r="I37" i="11" s="1"/>
  <c r="F8" i="11"/>
  <c r="F37" i="11" s="1"/>
  <c r="M135" i="3"/>
  <c r="J135" i="3"/>
  <c r="G135" i="3"/>
  <c r="D135" i="3" s="1"/>
  <c r="M134" i="3"/>
  <c r="J134" i="3"/>
  <c r="G134" i="3"/>
  <c r="D134" i="3" s="1"/>
  <c r="M133" i="3"/>
  <c r="J133" i="3"/>
  <c r="G133" i="3"/>
  <c r="M132" i="3"/>
  <c r="J132" i="3"/>
  <c r="G132" i="3"/>
  <c r="D132" i="3" s="1"/>
  <c r="K10" i="4" s="1"/>
  <c r="M131" i="3"/>
  <c r="J131" i="3"/>
  <c r="G131" i="3"/>
  <c r="D131" i="3" s="1"/>
  <c r="M130" i="3"/>
  <c r="J130" i="3"/>
  <c r="G130" i="3"/>
  <c r="D130" i="3" s="1"/>
  <c r="M129" i="3"/>
  <c r="J129" i="3"/>
  <c r="G129" i="3"/>
  <c r="M128" i="3"/>
  <c r="J128" i="3"/>
  <c r="G128" i="3"/>
  <c r="M127" i="3"/>
  <c r="J127" i="3"/>
  <c r="G127" i="3"/>
  <c r="D127" i="3" s="1"/>
  <c r="AW126" i="3"/>
  <c r="M126" i="3"/>
  <c r="J126" i="3"/>
  <c r="G126" i="3"/>
  <c r="N125" i="3"/>
  <c r="M125" i="3"/>
  <c r="H125" i="3"/>
  <c r="G125" i="3"/>
  <c r="N124" i="3"/>
  <c r="M124" i="3"/>
  <c r="K124" i="3"/>
  <c r="H124" i="3"/>
  <c r="G124" i="3"/>
  <c r="N123" i="3"/>
  <c r="M123" i="3"/>
  <c r="K123" i="3"/>
  <c r="J123" i="3"/>
  <c r="H123" i="3"/>
  <c r="G123" i="3"/>
  <c r="N122" i="3"/>
  <c r="M122" i="3"/>
  <c r="K122" i="3"/>
  <c r="J122" i="3"/>
  <c r="H122" i="3"/>
  <c r="G122" i="3"/>
  <c r="N121" i="3"/>
  <c r="M121" i="3"/>
  <c r="K121" i="3"/>
  <c r="J121" i="3"/>
  <c r="H121" i="3"/>
  <c r="G121" i="3"/>
  <c r="N120" i="3"/>
  <c r="M120" i="3"/>
  <c r="K120" i="3"/>
  <c r="J120" i="3"/>
  <c r="H120" i="3"/>
  <c r="G120" i="3"/>
  <c r="N119" i="3"/>
  <c r="E119" i="3" s="1"/>
  <c r="M119" i="3"/>
  <c r="D119" i="3" s="1"/>
  <c r="K119" i="3"/>
  <c r="J119" i="3"/>
  <c r="H119" i="3"/>
  <c r="G119" i="3"/>
  <c r="N118" i="3"/>
  <c r="M118" i="3"/>
  <c r="K118" i="3"/>
  <c r="J118" i="3"/>
  <c r="H118" i="3"/>
  <c r="G118" i="3"/>
  <c r="N117" i="3"/>
  <c r="E117" i="3" s="1"/>
  <c r="M117" i="3"/>
  <c r="D117" i="3" s="1"/>
  <c r="K117" i="3"/>
  <c r="J117" i="3"/>
  <c r="H117" i="3"/>
  <c r="G117" i="3"/>
  <c r="N116" i="3"/>
  <c r="M116" i="3"/>
  <c r="K116" i="3"/>
  <c r="J116" i="3"/>
  <c r="L116" i="3" s="1"/>
  <c r="H116" i="3"/>
  <c r="G116" i="3"/>
  <c r="N115" i="3"/>
  <c r="H115" i="3"/>
  <c r="N114" i="3"/>
  <c r="K114" i="3"/>
  <c r="H114" i="3"/>
  <c r="N113" i="3"/>
  <c r="K113" i="3"/>
  <c r="H113" i="3"/>
  <c r="N112" i="3"/>
  <c r="K112" i="3"/>
  <c r="H112" i="3"/>
  <c r="N111" i="3"/>
  <c r="K111" i="3"/>
  <c r="H111" i="3"/>
  <c r="N110" i="3"/>
  <c r="K110" i="3"/>
  <c r="H110" i="3"/>
  <c r="N109" i="3"/>
  <c r="K109" i="3"/>
  <c r="H109" i="3"/>
  <c r="N108" i="3"/>
  <c r="K108" i="3"/>
  <c r="H108" i="3"/>
  <c r="D118" i="14"/>
  <c r="N95" i="3"/>
  <c r="D83" i="14" s="1"/>
  <c r="M95" i="3"/>
  <c r="H95" i="3"/>
  <c r="G95" i="3"/>
  <c r="N94" i="3"/>
  <c r="M94" i="3"/>
  <c r="K94" i="3"/>
  <c r="H94" i="3"/>
  <c r="G94" i="3"/>
  <c r="D116" i="14"/>
  <c r="N93" i="3"/>
  <c r="D81" i="14" s="1"/>
  <c r="M93" i="3"/>
  <c r="K93" i="3"/>
  <c r="D46" i="14" s="1"/>
  <c r="J93" i="3"/>
  <c r="H93" i="3"/>
  <c r="G93" i="3"/>
  <c r="N92" i="3"/>
  <c r="M92" i="3"/>
  <c r="K92" i="3"/>
  <c r="J92" i="3"/>
  <c r="H92" i="3"/>
  <c r="G92" i="3"/>
  <c r="D114" i="14"/>
  <c r="N91" i="3"/>
  <c r="D79" i="14" s="1"/>
  <c r="M91" i="3"/>
  <c r="K91" i="3"/>
  <c r="D44" i="14" s="1"/>
  <c r="J91" i="3"/>
  <c r="H91" i="3"/>
  <c r="G91" i="3"/>
  <c r="N90" i="3"/>
  <c r="M90" i="3"/>
  <c r="K90" i="3"/>
  <c r="J90" i="3"/>
  <c r="H90" i="3"/>
  <c r="G90" i="3"/>
  <c r="D112" i="14"/>
  <c r="N89" i="3"/>
  <c r="D77" i="14" s="1"/>
  <c r="M89" i="3"/>
  <c r="K89" i="3"/>
  <c r="D42" i="14" s="1"/>
  <c r="J89" i="3"/>
  <c r="H89" i="3"/>
  <c r="G89" i="3"/>
  <c r="N88" i="3"/>
  <c r="M88" i="3"/>
  <c r="K88" i="3"/>
  <c r="J88" i="3"/>
  <c r="H88" i="3"/>
  <c r="G88" i="3"/>
  <c r="D110" i="14"/>
  <c r="N87" i="3"/>
  <c r="D75" i="14" s="1"/>
  <c r="M87" i="3"/>
  <c r="K87" i="3"/>
  <c r="D40" i="14" s="1"/>
  <c r="J87" i="3"/>
  <c r="H87" i="3"/>
  <c r="G87" i="3"/>
  <c r="N86" i="3"/>
  <c r="M86" i="3"/>
  <c r="K86" i="3"/>
  <c r="J86" i="3"/>
  <c r="H86" i="3"/>
  <c r="G86" i="3"/>
  <c r="M85" i="3"/>
  <c r="G85" i="3"/>
  <c r="M84" i="3"/>
  <c r="G84" i="3"/>
  <c r="M83" i="3"/>
  <c r="J83" i="3"/>
  <c r="G83" i="3"/>
  <c r="M82" i="3"/>
  <c r="J82" i="3"/>
  <c r="G82" i="3"/>
  <c r="M81" i="3"/>
  <c r="J81" i="3"/>
  <c r="G81" i="3"/>
  <c r="M80" i="3"/>
  <c r="J80" i="3"/>
  <c r="G80" i="3"/>
  <c r="M79" i="3"/>
  <c r="J79" i="3"/>
  <c r="G79" i="3"/>
  <c r="M78" i="3"/>
  <c r="J78" i="3"/>
  <c r="G78" i="3"/>
  <c r="M77" i="3"/>
  <c r="J77" i="3"/>
  <c r="G77" i="3"/>
  <c r="M76" i="3"/>
  <c r="J76" i="3"/>
  <c r="G76" i="3"/>
  <c r="M75" i="3"/>
  <c r="G75" i="3"/>
  <c r="M74" i="3"/>
  <c r="G74" i="3"/>
  <c r="M73" i="3"/>
  <c r="J73" i="3"/>
  <c r="G73" i="3"/>
  <c r="M72" i="3"/>
  <c r="J72" i="3"/>
  <c r="G72" i="3"/>
  <c r="M71" i="3"/>
  <c r="J71" i="3"/>
  <c r="G71" i="3"/>
  <c r="M70" i="3"/>
  <c r="J70" i="3"/>
  <c r="G70" i="3"/>
  <c r="M69" i="3"/>
  <c r="J69" i="3"/>
  <c r="G69" i="3"/>
  <c r="M68" i="3"/>
  <c r="J68" i="3"/>
  <c r="G68" i="3"/>
  <c r="M67" i="3"/>
  <c r="D67" i="3" s="1"/>
  <c r="J67" i="3"/>
  <c r="G67" i="3"/>
  <c r="AW66" i="3"/>
  <c r="M66" i="3"/>
  <c r="J66" i="3"/>
  <c r="G66" i="3"/>
  <c r="O64" i="3"/>
  <c r="L64" i="3"/>
  <c r="I64" i="3"/>
  <c r="F64" i="3" s="1"/>
  <c r="O63" i="3"/>
  <c r="L63" i="3"/>
  <c r="I63" i="3"/>
  <c r="O62" i="3"/>
  <c r="L62" i="3"/>
  <c r="I62" i="3"/>
  <c r="F62" i="3" s="1"/>
  <c r="O61" i="3"/>
  <c r="L61" i="3"/>
  <c r="I61" i="3"/>
  <c r="F61" i="3" s="1"/>
  <c r="O60" i="3"/>
  <c r="L60" i="3"/>
  <c r="I60" i="3"/>
  <c r="F60" i="3" s="1"/>
  <c r="O59" i="3"/>
  <c r="L59" i="3"/>
  <c r="I59" i="3"/>
  <c r="O58" i="3"/>
  <c r="L58" i="3"/>
  <c r="I58" i="3"/>
  <c r="F58" i="3" s="1"/>
  <c r="O57" i="3"/>
  <c r="L57" i="3"/>
  <c r="I57" i="3"/>
  <c r="F57" i="3" s="1"/>
  <c r="O56" i="3"/>
  <c r="L56" i="3"/>
  <c r="I56" i="3"/>
  <c r="F56" i="3" s="1"/>
  <c r="O55" i="3"/>
  <c r="L55" i="3"/>
  <c r="I55" i="3"/>
  <c r="O54" i="3"/>
  <c r="L54" i="3"/>
  <c r="I54" i="3"/>
  <c r="O53" i="3"/>
  <c r="L53" i="3"/>
  <c r="I53" i="3"/>
  <c r="F53" i="3"/>
  <c r="O52" i="3"/>
  <c r="L52" i="3"/>
  <c r="I52" i="3"/>
  <c r="F52" i="3"/>
  <c r="O51" i="3"/>
  <c r="L51" i="3"/>
  <c r="I51" i="3"/>
  <c r="O50" i="3"/>
  <c r="L50" i="3"/>
  <c r="I50" i="3"/>
  <c r="O49" i="3"/>
  <c r="L49" i="3"/>
  <c r="I49" i="3"/>
  <c r="O48" i="3"/>
  <c r="L48" i="3"/>
  <c r="I48" i="3"/>
  <c r="O47" i="3"/>
  <c r="L47" i="3"/>
  <c r="I47" i="3"/>
  <c r="O46" i="3"/>
  <c r="L46" i="3"/>
  <c r="I46" i="3"/>
  <c r="F46" i="3"/>
  <c r="AW45" i="3"/>
  <c r="O45" i="3"/>
  <c r="L45" i="3"/>
  <c r="I45" i="3"/>
  <c r="F45" i="3"/>
  <c r="O44" i="3"/>
  <c r="L44" i="3"/>
  <c r="I44" i="3"/>
  <c r="O43" i="3"/>
  <c r="L43" i="3"/>
  <c r="I43" i="3"/>
  <c r="O42" i="3"/>
  <c r="L42" i="3"/>
  <c r="I42" i="3"/>
  <c r="O41" i="3"/>
  <c r="L41" i="3"/>
  <c r="I41" i="3"/>
  <c r="O40" i="3"/>
  <c r="L40" i="3"/>
  <c r="I40" i="3"/>
  <c r="O39" i="3"/>
  <c r="L39" i="3"/>
  <c r="I39" i="3"/>
  <c r="O38" i="3"/>
  <c r="L38" i="3"/>
  <c r="I38" i="3"/>
  <c r="O37" i="3"/>
  <c r="L37" i="3"/>
  <c r="I37" i="3"/>
  <c r="O36" i="3"/>
  <c r="L36" i="3"/>
  <c r="I36" i="3"/>
  <c r="AW35" i="3"/>
  <c r="O35" i="3"/>
  <c r="L35" i="3"/>
  <c r="I35" i="3"/>
  <c r="O34" i="3"/>
  <c r="L34" i="3"/>
  <c r="I34" i="3"/>
  <c r="O33" i="3"/>
  <c r="L33" i="3"/>
  <c r="I33" i="3"/>
  <c r="O32" i="3"/>
  <c r="L32" i="3"/>
  <c r="I32" i="3"/>
  <c r="O31" i="3"/>
  <c r="L31" i="3"/>
  <c r="I31" i="3"/>
  <c r="O30" i="3"/>
  <c r="L30" i="3"/>
  <c r="I30" i="3"/>
  <c r="O29" i="3"/>
  <c r="L29" i="3"/>
  <c r="I29" i="3"/>
  <c r="O28" i="3"/>
  <c r="L28" i="3"/>
  <c r="I28" i="3"/>
  <c r="O27" i="3"/>
  <c r="L27" i="3"/>
  <c r="I27" i="3"/>
  <c r="O26" i="3"/>
  <c r="L26" i="3"/>
  <c r="I26" i="3"/>
  <c r="O25" i="3"/>
  <c r="L25" i="3"/>
  <c r="I25" i="3"/>
  <c r="M115" i="3"/>
  <c r="G115" i="3"/>
  <c r="O23" i="3"/>
  <c r="M114" i="3"/>
  <c r="G114" i="3"/>
  <c r="M113" i="3"/>
  <c r="L22" i="3"/>
  <c r="G113" i="3"/>
  <c r="M112" i="3"/>
  <c r="J112" i="3"/>
  <c r="G112" i="3"/>
  <c r="M111" i="3"/>
  <c r="J111" i="3"/>
  <c r="I20" i="3"/>
  <c r="G111" i="3"/>
  <c r="M110" i="3"/>
  <c r="L19" i="3"/>
  <c r="G110" i="3"/>
  <c r="M109" i="3"/>
  <c r="L18" i="3"/>
  <c r="G109" i="3"/>
  <c r="O17" i="3"/>
  <c r="M108" i="3"/>
  <c r="G108" i="3"/>
  <c r="J107" i="3"/>
  <c r="G107" i="3"/>
  <c r="J106" i="3"/>
  <c r="G106" i="3"/>
  <c r="O14" i="3"/>
  <c r="I14" i="3"/>
  <c r="O13" i="3"/>
  <c r="I13" i="3"/>
  <c r="O12" i="3"/>
  <c r="L12" i="3"/>
  <c r="I12" i="3"/>
  <c r="O11" i="3"/>
  <c r="L11" i="3"/>
  <c r="I11" i="3"/>
  <c r="O10" i="3"/>
  <c r="L10" i="3"/>
  <c r="I10" i="3"/>
  <c r="O9" i="3"/>
  <c r="L9" i="3"/>
  <c r="I9" i="3"/>
  <c r="O8" i="3"/>
  <c r="L8" i="3"/>
  <c r="I8" i="3"/>
  <c r="O7" i="3"/>
  <c r="L7" i="3"/>
  <c r="I7" i="3"/>
  <c r="O6" i="3"/>
  <c r="L6" i="3"/>
  <c r="I6" i="3"/>
  <c r="O5" i="3"/>
  <c r="L5" i="3"/>
  <c r="I5" i="3"/>
  <c r="N14" i="6"/>
  <c r="K14" i="6"/>
  <c r="H13" i="6"/>
  <c r="B13" i="6"/>
  <c r="O12" i="6"/>
  <c r="P12" i="6" s="1"/>
  <c r="E12" i="6"/>
  <c r="B12" i="6"/>
  <c r="E11" i="6"/>
  <c r="B11" i="6"/>
  <c r="O10" i="6"/>
  <c r="P10" i="6" s="1"/>
  <c r="L10" i="6"/>
  <c r="M10" i="6" s="1"/>
  <c r="E10" i="6"/>
  <c r="B10" i="6"/>
  <c r="E9" i="6"/>
  <c r="B9" i="6"/>
  <c r="B8" i="6"/>
  <c r="H7" i="6"/>
  <c r="E7" i="6"/>
  <c r="B7" i="6"/>
  <c r="O6" i="6"/>
  <c r="P6" i="6" s="1"/>
  <c r="H6" i="6"/>
  <c r="E6" i="6"/>
  <c r="B6" i="6"/>
  <c r="W5" i="6"/>
  <c r="H5" i="6"/>
  <c r="E5" i="6"/>
  <c r="W4" i="6"/>
  <c r="H4" i="6"/>
  <c r="E4" i="6"/>
  <c r="B4" i="6"/>
  <c r="H14" i="4"/>
  <c r="F14" i="4"/>
  <c r="E14" i="4"/>
  <c r="G13" i="4"/>
  <c r="G12" i="4"/>
  <c r="G11" i="4"/>
  <c r="G10" i="4"/>
  <c r="G9" i="4"/>
  <c r="G8" i="4"/>
  <c r="G7" i="4"/>
  <c r="G6" i="4"/>
  <c r="G5" i="4"/>
  <c r="G4" i="4"/>
  <c r="T14" i="20"/>
  <c r="R14" i="20"/>
  <c r="Q14" i="20"/>
  <c r="H14" i="20"/>
  <c r="G14" i="20"/>
  <c r="F14" i="20"/>
  <c r="E14" i="20"/>
  <c r="D14" i="20"/>
  <c r="T13" i="20"/>
  <c r="S13" i="20"/>
  <c r="R13" i="20"/>
  <c r="Q13" i="20"/>
  <c r="H13" i="20"/>
  <c r="G13" i="20"/>
  <c r="F13" i="20"/>
  <c r="E13" i="20"/>
  <c r="D13" i="20"/>
  <c r="G12" i="20"/>
  <c r="F12" i="20"/>
  <c r="E12" i="20"/>
  <c r="D12" i="20"/>
  <c r="H11" i="20"/>
  <c r="G11" i="20"/>
  <c r="F11" i="20"/>
  <c r="E11" i="20"/>
  <c r="D11" i="20"/>
  <c r="H10" i="20"/>
  <c r="G10" i="20"/>
  <c r="F10" i="20"/>
  <c r="E10" i="20"/>
  <c r="D10" i="20"/>
  <c r="S9" i="20"/>
  <c r="G8" i="20"/>
  <c r="F8" i="20"/>
  <c r="E8" i="20"/>
  <c r="D8" i="20"/>
  <c r="H7" i="20"/>
  <c r="G7" i="20"/>
  <c r="F7" i="20"/>
  <c r="E7" i="20"/>
  <c r="D7" i="20"/>
  <c r="H6" i="20"/>
  <c r="G6" i="20"/>
  <c r="F6" i="20"/>
  <c r="E6" i="20"/>
  <c r="D6" i="20"/>
  <c r="S5" i="20"/>
  <c r="Q5" i="20"/>
  <c r="G2" i="20"/>
  <c r="S2" i="20" s="1"/>
  <c r="F2" i="20"/>
  <c r="R2" i="20" s="1"/>
  <c r="E2" i="20"/>
  <c r="Q2" i="20" s="1"/>
  <c r="D2" i="20"/>
  <c r="P2" i="20" s="1"/>
  <c r="D88" i="3" l="1"/>
  <c r="D69" i="3"/>
  <c r="F6" i="3"/>
  <c r="D128" i="3"/>
  <c r="K6" i="4" s="1"/>
  <c r="D129" i="3"/>
  <c r="F55" i="3"/>
  <c r="F59" i="3"/>
  <c r="F63" i="3"/>
  <c r="D71" i="3"/>
  <c r="D133" i="3"/>
  <c r="K11" i="4" s="1"/>
  <c r="D126" i="3"/>
  <c r="K4" i="4" s="1"/>
  <c r="D87" i="3"/>
  <c r="D78" i="3"/>
  <c r="N6" i="4" s="1"/>
  <c r="D68" i="3"/>
  <c r="D66" i="3"/>
  <c r="D70" i="3"/>
  <c r="E110" i="3"/>
  <c r="D116" i="3"/>
  <c r="B4" i="4" s="1"/>
  <c r="D118" i="3"/>
  <c r="B6" i="4" s="1"/>
  <c r="Q6" i="4" s="1"/>
  <c r="E116" i="3"/>
  <c r="C4" i="4" s="1"/>
  <c r="R4" i="4" s="1"/>
  <c r="E118" i="3"/>
  <c r="C6" i="4" s="1"/>
  <c r="E120" i="3"/>
  <c r="C8" i="4" s="1"/>
  <c r="R8" i="4" s="1"/>
  <c r="E9" i="11"/>
  <c r="E38" i="11" s="1"/>
  <c r="L7" i="11"/>
  <c r="H7" i="11"/>
  <c r="O8" i="6"/>
  <c r="P8" i="6" s="1"/>
  <c r="U8" i="20"/>
  <c r="L8" i="6"/>
  <c r="M8" i="6" s="1"/>
  <c r="H9" i="20"/>
  <c r="O7" i="6"/>
  <c r="P7" i="6" s="1"/>
  <c r="G9" i="20"/>
  <c r="U10" i="20"/>
  <c r="G5" i="20"/>
  <c r="C7" i="11"/>
  <c r="O5" i="6"/>
  <c r="P5" i="6" s="1"/>
  <c r="D14" i="11"/>
  <c r="C14" i="11" s="1"/>
  <c r="U13" i="20"/>
  <c r="K39" i="11"/>
  <c r="K28" i="11"/>
  <c r="H28" i="11"/>
  <c r="M28" i="11"/>
  <c r="AV110" i="3"/>
  <c r="E108" i="3"/>
  <c r="R6" i="6" s="1"/>
  <c r="E109" i="3"/>
  <c r="D120" i="3"/>
  <c r="B8" i="4" s="1"/>
  <c r="Q8" i="4" s="1"/>
  <c r="D90" i="3"/>
  <c r="D79" i="3"/>
  <c r="N7" i="4" s="1"/>
  <c r="D77" i="3"/>
  <c r="N5" i="4" s="1"/>
  <c r="E86" i="3"/>
  <c r="D86" i="3"/>
  <c r="F13" i="11"/>
  <c r="F42" i="11" s="1"/>
  <c r="F9" i="20"/>
  <c r="Q9" i="20"/>
  <c r="H13" i="11"/>
  <c r="H42" i="11" s="1"/>
  <c r="J13" i="11"/>
  <c r="J42" i="11" s="1"/>
  <c r="E5" i="20"/>
  <c r="D12" i="11"/>
  <c r="D41" i="11" s="1"/>
  <c r="C41" i="11" s="1"/>
  <c r="U6" i="20"/>
  <c r="J10" i="11"/>
  <c r="J39" i="11" s="1"/>
  <c r="L10" i="11"/>
  <c r="L39" i="11" s="1"/>
  <c r="E10" i="11"/>
  <c r="E39" i="11" s="1"/>
  <c r="E44" i="11" s="1"/>
  <c r="F10" i="11"/>
  <c r="F39" i="11" s="1"/>
  <c r="H10" i="11"/>
  <c r="H39" i="11" s="1"/>
  <c r="M10" i="11"/>
  <c r="M39" i="11" s="1"/>
  <c r="G10" i="11"/>
  <c r="G39" i="11" s="1"/>
  <c r="I10" i="11"/>
  <c r="I39" i="11" s="1"/>
  <c r="K8" i="11"/>
  <c r="K37" i="11" s="1"/>
  <c r="R9" i="20"/>
  <c r="D8" i="11"/>
  <c r="D37" i="11" s="1"/>
  <c r="E25" i="9"/>
  <c r="F5" i="20"/>
  <c r="E90" i="3"/>
  <c r="E89" i="3"/>
  <c r="D89" i="3"/>
  <c r="D80" i="3"/>
  <c r="N8" i="4" s="1"/>
  <c r="E87" i="3"/>
  <c r="D76" i="3"/>
  <c r="N4" i="4" s="1"/>
  <c r="D6" i="14"/>
  <c r="E88" i="3"/>
  <c r="AV90" i="3"/>
  <c r="AU111" i="3"/>
  <c r="E111" i="3" s="1"/>
  <c r="AV10" i="3"/>
  <c r="F10" i="3" s="1"/>
  <c r="AU91" i="3"/>
  <c r="E91" i="3" s="1"/>
  <c r="AU11" i="3"/>
  <c r="AU121" i="3"/>
  <c r="E121" i="3" s="1"/>
  <c r="C9" i="4" s="1"/>
  <c r="E10" i="3"/>
  <c r="AT71" i="3"/>
  <c r="AT91" i="3"/>
  <c r="D91" i="3" s="1"/>
  <c r="AT11" i="3"/>
  <c r="AT81" i="3"/>
  <c r="D81" i="3" s="1"/>
  <c r="N9" i="4" s="1"/>
  <c r="AT121" i="3"/>
  <c r="D121" i="3" s="1"/>
  <c r="B9" i="4" s="1"/>
  <c r="Q9" i="4" s="1"/>
  <c r="AT111" i="3"/>
  <c r="D111" i="3" s="1"/>
  <c r="D10" i="3"/>
  <c r="F9" i="3"/>
  <c r="AV120" i="3"/>
  <c r="F7" i="3"/>
  <c r="F8" i="3"/>
  <c r="K14" i="3"/>
  <c r="J13" i="3"/>
  <c r="J114" i="3" s="1"/>
  <c r="F5" i="3"/>
  <c r="I18" i="3"/>
  <c r="F51" i="3"/>
  <c r="O21" i="3"/>
  <c r="I116" i="3"/>
  <c r="I22" i="3"/>
  <c r="F47" i="3"/>
  <c r="K107" i="3"/>
  <c r="L107" i="3" s="1"/>
  <c r="I24" i="3"/>
  <c r="O19" i="3"/>
  <c r="F48" i="3"/>
  <c r="AU71" i="3"/>
  <c r="AU70" i="3"/>
  <c r="AU68" i="3"/>
  <c r="AU67" i="3"/>
  <c r="AU66" i="3"/>
  <c r="AU69" i="3"/>
  <c r="AU135" i="3"/>
  <c r="AV135" i="3" s="1"/>
  <c r="AU129" i="3"/>
  <c r="AV129" i="3" s="1"/>
  <c r="AU132" i="3"/>
  <c r="AV132" i="3" s="1"/>
  <c r="AU131" i="3"/>
  <c r="AV131" i="3" s="1"/>
  <c r="AU130" i="3"/>
  <c r="AV130" i="3" s="1"/>
  <c r="AU134" i="3"/>
  <c r="AV134" i="3" s="1"/>
  <c r="AU127" i="3"/>
  <c r="AV127" i="3" s="1"/>
  <c r="AU126" i="3"/>
  <c r="AV126" i="3" s="1"/>
  <c r="AU128" i="3"/>
  <c r="AV128" i="3" s="1"/>
  <c r="AU133" i="3"/>
  <c r="AV133" i="3" s="1"/>
  <c r="AO72" i="3"/>
  <c r="AO66" i="3"/>
  <c r="AO71" i="3"/>
  <c r="AO70" i="3"/>
  <c r="AO75" i="3"/>
  <c r="AO69" i="3"/>
  <c r="AO73" i="3"/>
  <c r="AO67" i="3"/>
  <c r="AO74" i="3"/>
  <c r="AO68" i="3"/>
  <c r="AO135" i="3"/>
  <c r="AP135" i="3" s="1"/>
  <c r="AO129" i="3"/>
  <c r="AP129" i="3" s="1"/>
  <c r="AO134" i="3"/>
  <c r="AP134" i="3" s="1"/>
  <c r="AO128" i="3"/>
  <c r="AP128" i="3" s="1"/>
  <c r="AO127" i="3"/>
  <c r="AP127" i="3" s="1"/>
  <c r="AO130" i="3"/>
  <c r="AP130" i="3" s="1"/>
  <c r="AO133" i="3"/>
  <c r="AP133" i="3" s="1"/>
  <c r="AO132" i="3"/>
  <c r="AP132" i="3" s="1"/>
  <c r="AO126" i="3"/>
  <c r="AP126" i="3" s="1"/>
  <c r="AO131" i="3"/>
  <c r="AP131" i="3" s="1"/>
  <c r="AL135" i="3"/>
  <c r="AM135" i="3" s="1"/>
  <c r="AL129" i="3"/>
  <c r="AM129" i="3" s="1"/>
  <c r="AL133" i="3"/>
  <c r="AM133" i="3" s="1"/>
  <c r="AL130" i="3"/>
  <c r="AM130" i="3" s="1"/>
  <c r="AL127" i="3"/>
  <c r="AM127" i="3" s="1"/>
  <c r="AL134" i="3"/>
  <c r="AM134" i="3" s="1"/>
  <c r="AL128" i="3"/>
  <c r="AM128" i="3" s="1"/>
  <c r="AL131" i="3"/>
  <c r="AM131" i="3" s="1"/>
  <c r="AL132" i="3"/>
  <c r="AM132" i="3" s="1"/>
  <c r="AL126" i="3"/>
  <c r="AM126" i="3" s="1"/>
  <c r="AL69" i="3"/>
  <c r="AM69" i="3" s="1"/>
  <c r="AL99" i="3" s="1"/>
  <c r="AM99" i="3" s="1"/>
  <c r="AL74" i="3"/>
  <c r="AM74" i="3" s="1"/>
  <c r="AL104" i="3" s="1"/>
  <c r="AM104" i="3" s="1"/>
  <c r="AL73" i="3"/>
  <c r="AM73" i="3" s="1"/>
  <c r="AL103" i="3" s="1"/>
  <c r="AM103" i="3" s="1"/>
  <c r="AL68" i="3"/>
  <c r="AM68" i="3" s="1"/>
  <c r="AL98" i="3" s="1"/>
  <c r="AM98" i="3" s="1"/>
  <c r="AL67" i="3"/>
  <c r="AM67" i="3" s="1"/>
  <c r="AL97" i="3" s="1"/>
  <c r="AM97" i="3" s="1"/>
  <c r="AL72" i="3"/>
  <c r="AM72" i="3" s="1"/>
  <c r="AL102" i="3" s="1"/>
  <c r="AM102" i="3" s="1"/>
  <c r="AL66" i="3"/>
  <c r="AM66" i="3" s="1"/>
  <c r="AL96" i="3" s="1"/>
  <c r="AM96" i="3" s="1"/>
  <c r="AL70" i="3"/>
  <c r="AM70" i="3" s="1"/>
  <c r="AL100" i="3" s="1"/>
  <c r="AM100" i="3" s="1"/>
  <c r="AL75" i="3"/>
  <c r="AM75" i="3" s="1"/>
  <c r="AL105" i="3" s="1"/>
  <c r="AM105" i="3" s="1"/>
  <c r="AL71" i="3"/>
  <c r="AM71" i="3" s="1"/>
  <c r="AL101" i="3" s="1"/>
  <c r="AM101" i="3" s="1"/>
  <c r="AI67" i="3"/>
  <c r="AI69" i="3"/>
  <c r="AI72" i="3"/>
  <c r="AI73" i="3"/>
  <c r="AI66" i="3"/>
  <c r="AI74" i="3"/>
  <c r="AI71" i="3"/>
  <c r="AI70" i="3"/>
  <c r="AI75" i="3"/>
  <c r="AI68" i="3"/>
  <c r="AI135" i="3"/>
  <c r="AJ135" i="3" s="1"/>
  <c r="AI129" i="3"/>
  <c r="AJ129" i="3" s="1"/>
  <c r="AI128" i="3"/>
  <c r="AJ128" i="3" s="1"/>
  <c r="AI131" i="3"/>
  <c r="AJ131" i="3" s="1"/>
  <c r="AI134" i="3"/>
  <c r="AJ134" i="3" s="1"/>
  <c r="AI130" i="3"/>
  <c r="AJ130" i="3" s="1"/>
  <c r="AI133" i="3"/>
  <c r="AJ133" i="3" s="1"/>
  <c r="AI127" i="3"/>
  <c r="AJ127" i="3" s="1"/>
  <c r="AI132" i="3"/>
  <c r="AJ132" i="3" s="1"/>
  <c r="AI126" i="3"/>
  <c r="AJ126" i="3" s="1"/>
  <c r="AF135" i="3"/>
  <c r="AG135" i="3" s="1"/>
  <c r="AF129" i="3"/>
  <c r="AG129" i="3" s="1"/>
  <c r="AF127" i="3"/>
  <c r="AG127" i="3" s="1"/>
  <c r="AF134" i="3"/>
  <c r="AG134" i="3" s="1"/>
  <c r="AF128" i="3"/>
  <c r="AG128" i="3" s="1"/>
  <c r="AF133" i="3"/>
  <c r="AG133" i="3" s="1"/>
  <c r="AF131" i="3"/>
  <c r="AG131" i="3" s="1"/>
  <c r="AF130" i="3"/>
  <c r="AG130" i="3" s="1"/>
  <c r="AF132" i="3"/>
  <c r="AG132" i="3" s="1"/>
  <c r="AF126" i="3"/>
  <c r="AG126" i="3" s="1"/>
  <c r="AF75" i="3"/>
  <c r="AG75" i="3" s="1"/>
  <c r="AF105" i="3" s="1"/>
  <c r="AG105" i="3" s="1"/>
  <c r="AF74" i="3"/>
  <c r="AG74" i="3" s="1"/>
  <c r="AF104" i="3" s="1"/>
  <c r="AG104" i="3" s="1"/>
  <c r="AF68" i="3"/>
  <c r="AG68" i="3" s="1"/>
  <c r="AF98" i="3" s="1"/>
  <c r="AG98" i="3" s="1"/>
  <c r="AF69" i="3"/>
  <c r="AG69" i="3" s="1"/>
  <c r="AF99" i="3" s="1"/>
  <c r="AG99" i="3" s="1"/>
  <c r="AF73" i="3"/>
  <c r="AG73" i="3" s="1"/>
  <c r="AF103" i="3" s="1"/>
  <c r="AG103" i="3" s="1"/>
  <c r="AF67" i="3"/>
  <c r="AG67" i="3" s="1"/>
  <c r="AF97" i="3" s="1"/>
  <c r="AG97" i="3" s="1"/>
  <c r="AF71" i="3"/>
  <c r="AG71" i="3" s="1"/>
  <c r="AF101" i="3" s="1"/>
  <c r="AG101" i="3" s="1"/>
  <c r="AF72" i="3"/>
  <c r="AG72" i="3" s="1"/>
  <c r="AF102" i="3" s="1"/>
  <c r="AG102" i="3" s="1"/>
  <c r="AF70" i="3"/>
  <c r="AG70" i="3" s="1"/>
  <c r="AF100" i="3" s="1"/>
  <c r="AG100" i="3" s="1"/>
  <c r="AF66" i="3"/>
  <c r="AG66" i="3" s="1"/>
  <c r="AF96" i="3" s="1"/>
  <c r="AG96" i="3" s="1"/>
  <c r="AC72" i="3"/>
  <c r="AC70" i="3"/>
  <c r="AC69" i="3"/>
  <c r="AC66" i="3"/>
  <c r="AC71" i="3"/>
  <c r="AC75" i="3"/>
  <c r="AC74" i="3"/>
  <c r="AC73" i="3"/>
  <c r="AC67" i="3"/>
  <c r="AC68" i="3"/>
  <c r="AC135" i="3"/>
  <c r="AD135" i="3" s="1"/>
  <c r="AC129" i="3"/>
  <c r="AD129" i="3" s="1"/>
  <c r="AC131" i="3"/>
  <c r="AD131" i="3" s="1"/>
  <c r="AC134" i="3"/>
  <c r="AD134" i="3" s="1"/>
  <c r="AC128" i="3"/>
  <c r="AD128" i="3" s="1"/>
  <c r="AC133" i="3"/>
  <c r="AD133" i="3" s="1"/>
  <c r="AC127" i="3"/>
  <c r="AD127" i="3" s="1"/>
  <c r="AC130" i="3"/>
  <c r="AD130" i="3" s="1"/>
  <c r="AC132" i="3"/>
  <c r="AD132" i="3" s="1"/>
  <c r="AC126" i="3"/>
  <c r="AD126" i="3" s="1"/>
  <c r="Z135" i="3"/>
  <c r="AA135" i="3" s="1"/>
  <c r="Z129" i="3"/>
  <c r="AA129" i="3" s="1"/>
  <c r="Z128" i="3"/>
  <c r="AA128" i="3" s="1"/>
  <c r="Z134" i="3"/>
  <c r="AA134" i="3" s="1"/>
  <c r="Z133" i="3"/>
  <c r="AA133" i="3" s="1"/>
  <c r="Z126" i="3"/>
  <c r="AA126" i="3" s="1"/>
  <c r="Z127" i="3"/>
  <c r="AA127" i="3" s="1"/>
  <c r="Z132" i="3"/>
  <c r="AA132" i="3" s="1"/>
  <c r="Z131" i="3"/>
  <c r="AA131" i="3" s="1"/>
  <c r="Z130" i="3"/>
  <c r="AA130" i="3" s="1"/>
  <c r="Z66" i="3"/>
  <c r="AA66" i="3" s="1"/>
  <c r="Z96" i="3" s="1"/>
  <c r="AA96" i="3" s="1"/>
  <c r="Z73" i="3"/>
  <c r="AA73" i="3" s="1"/>
  <c r="Z103" i="3" s="1"/>
  <c r="AA103" i="3" s="1"/>
  <c r="Z71" i="3"/>
  <c r="AA71" i="3" s="1"/>
  <c r="Z101" i="3" s="1"/>
  <c r="AA101" i="3" s="1"/>
  <c r="Z67" i="3"/>
  <c r="AA67" i="3" s="1"/>
  <c r="Z97" i="3" s="1"/>
  <c r="AA97" i="3" s="1"/>
  <c r="Z75" i="3"/>
  <c r="AA75" i="3" s="1"/>
  <c r="Z105" i="3" s="1"/>
  <c r="AA105" i="3" s="1"/>
  <c r="Z70" i="3"/>
  <c r="AA70" i="3" s="1"/>
  <c r="Z100" i="3" s="1"/>
  <c r="AA100" i="3" s="1"/>
  <c r="Z72" i="3"/>
  <c r="AA72" i="3" s="1"/>
  <c r="Z102" i="3" s="1"/>
  <c r="AA102" i="3" s="1"/>
  <c r="Z74" i="3"/>
  <c r="AA74" i="3" s="1"/>
  <c r="Z104" i="3" s="1"/>
  <c r="AA104" i="3" s="1"/>
  <c r="Z69" i="3"/>
  <c r="AA69" i="3" s="1"/>
  <c r="Z99" i="3" s="1"/>
  <c r="AA99" i="3" s="1"/>
  <c r="Z68" i="3"/>
  <c r="AA68" i="3" s="1"/>
  <c r="Z98" i="3" s="1"/>
  <c r="AA98" i="3" s="1"/>
  <c r="L119" i="3"/>
  <c r="O110" i="3"/>
  <c r="AR135" i="3"/>
  <c r="AS135" i="3" s="1"/>
  <c r="AR129" i="3"/>
  <c r="AS129" i="3" s="1"/>
  <c r="AR128" i="3"/>
  <c r="AS128" i="3" s="1"/>
  <c r="AR126" i="3"/>
  <c r="AS126" i="3" s="1"/>
  <c r="AR134" i="3"/>
  <c r="AS134" i="3" s="1"/>
  <c r="AR133" i="3"/>
  <c r="AS133" i="3" s="1"/>
  <c r="AR127" i="3"/>
  <c r="AS127" i="3" s="1"/>
  <c r="AR132" i="3"/>
  <c r="AS132" i="3" s="1"/>
  <c r="AR130" i="3"/>
  <c r="AS130" i="3" s="1"/>
  <c r="AR131" i="3"/>
  <c r="AS131" i="3" s="1"/>
  <c r="AR67" i="3"/>
  <c r="AS67" i="3" s="1"/>
  <c r="AR97" i="3" s="1"/>
  <c r="AS97" i="3" s="1"/>
  <c r="AR71" i="3"/>
  <c r="AS71" i="3" s="1"/>
  <c r="AR101" i="3" s="1"/>
  <c r="AS101" i="3" s="1"/>
  <c r="AR66" i="3"/>
  <c r="AS66" i="3" s="1"/>
  <c r="AR96" i="3" s="1"/>
  <c r="AS96" i="3" s="1"/>
  <c r="AR70" i="3"/>
  <c r="AS70" i="3" s="1"/>
  <c r="AR100" i="3" s="1"/>
  <c r="AS100" i="3" s="1"/>
  <c r="AR69" i="3"/>
  <c r="AS69" i="3" s="1"/>
  <c r="AR99" i="3" s="1"/>
  <c r="AS99" i="3" s="1"/>
  <c r="AR73" i="3"/>
  <c r="AS73" i="3" s="1"/>
  <c r="AR103" i="3" s="1"/>
  <c r="AS103" i="3" s="1"/>
  <c r="AR72" i="3"/>
  <c r="AS72" i="3" s="1"/>
  <c r="AR102" i="3" s="1"/>
  <c r="AS102" i="3" s="1"/>
  <c r="AR75" i="3"/>
  <c r="AS75" i="3" s="1"/>
  <c r="AR105" i="3" s="1"/>
  <c r="AS105" i="3" s="1"/>
  <c r="AR74" i="3"/>
  <c r="AS74" i="3" s="1"/>
  <c r="AR104" i="3" s="1"/>
  <c r="AS104" i="3" s="1"/>
  <c r="AR68" i="3"/>
  <c r="AS68" i="3" s="1"/>
  <c r="AR98" i="3" s="1"/>
  <c r="AS98" i="3" s="1"/>
  <c r="W67" i="3"/>
  <c r="W72" i="3"/>
  <c r="W66" i="3"/>
  <c r="W68" i="3"/>
  <c r="W69" i="3"/>
  <c r="W70" i="3"/>
  <c r="W71" i="3"/>
  <c r="W75" i="3"/>
  <c r="W74" i="3"/>
  <c r="W73" i="3"/>
  <c r="W135" i="3"/>
  <c r="X135" i="3" s="1"/>
  <c r="W129" i="3"/>
  <c r="X129" i="3" s="1"/>
  <c r="W133" i="3"/>
  <c r="X133" i="3" s="1"/>
  <c r="W126" i="3"/>
  <c r="X126" i="3" s="1"/>
  <c r="W131" i="3"/>
  <c r="X131" i="3" s="1"/>
  <c r="W132" i="3"/>
  <c r="X132" i="3" s="1"/>
  <c r="W134" i="3"/>
  <c r="X134" i="3" s="1"/>
  <c r="W128" i="3"/>
  <c r="X128" i="3" s="1"/>
  <c r="W127" i="3"/>
  <c r="X127" i="3" s="1"/>
  <c r="W130" i="3"/>
  <c r="X130" i="3" s="1"/>
  <c r="T135" i="3"/>
  <c r="U135" i="3" s="1"/>
  <c r="T129" i="3"/>
  <c r="U129" i="3" s="1"/>
  <c r="T126" i="3"/>
  <c r="U126" i="3" s="1"/>
  <c r="T127" i="3"/>
  <c r="U127" i="3" s="1"/>
  <c r="T132" i="3"/>
  <c r="U132" i="3" s="1"/>
  <c r="T131" i="3"/>
  <c r="U131" i="3" s="1"/>
  <c r="T134" i="3"/>
  <c r="U134" i="3" s="1"/>
  <c r="T128" i="3"/>
  <c r="U128" i="3" s="1"/>
  <c r="T133" i="3"/>
  <c r="U133" i="3" s="1"/>
  <c r="T130" i="3"/>
  <c r="U130" i="3" s="1"/>
  <c r="T71" i="3"/>
  <c r="U71" i="3" s="1"/>
  <c r="T101" i="3" s="1"/>
  <c r="U101" i="3" s="1"/>
  <c r="T68" i="3"/>
  <c r="U68" i="3" s="1"/>
  <c r="T98" i="3" s="1"/>
  <c r="U98" i="3" s="1"/>
  <c r="T69" i="3"/>
  <c r="U69" i="3" s="1"/>
  <c r="T99" i="3" s="1"/>
  <c r="U99" i="3" s="1"/>
  <c r="T67" i="3"/>
  <c r="U67" i="3" s="1"/>
  <c r="T97" i="3" s="1"/>
  <c r="U97" i="3" s="1"/>
  <c r="T72" i="3"/>
  <c r="U72" i="3" s="1"/>
  <c r="T102" i="3" s="1"/>
  <c r="U102" i="3" s="1"/>
  <c r="T70" i="3"/>
  <c r="U70" i="3" s="1"/>
  <c r="T100" i="3" s="1"/>
  <c r="U100" i="3" s="1"/>
  <c r="T74" i="3"/>
  <c r="U74" i="3" s="1"/>
  <c r="T104" i="3" s="1"/>
  <c r="U104" i="3" s="1"/>
  <c r="T75" i="3"/>
  <c r="U75" i="3" s="1"/>
  <c r="T105" i="3" s="1"/>
  <c r="U105" i="3" s="1"/>
  <c r="T73" i="3"/>
  <c r="U73" i="3" s="1"/>
  <c r="T103" i="3" s="1"/>
  <c r="U103" i="3" s="1"/>
  <c r="T66" i="3"/>
  <c r="U66" i="3" s="1"/>
  <c r="T96" i="3" s="1"/>
  <c r="U96" i="3" s="1"/>
  <c r="K75" i="3"/>
  <c r="Q67" i="3"/>
  <c r="Q70" i="3"/>
  <c r="Q74" i="3"/>
  <c r="Q72" i="3"/>
  <c r="Q66" i="3"/>
  <c r="Q71" i="3"/>
  <c r="Q69" i="3"/>
  <c r="Q68" i="3"/>
  <c r="Q75" i="3"/>
  <c r="Q73" i="3"/>
  <c r="N135" i="3"/>
  <c r="O135" i="3" s="1"/>
  <c r="Q135" i="3"/>
  <c r="R135" i="3" s="1"/>
  <c r="Q128" i="3"/>
  <c r="R128" i="3" s="1"/>
  <c r="Q127" i="3"/>
  <c r="R127" i="3" s="1"/>
  <c r="Q132" i="3"/>
  <c r="R132" i="3" s="1"/>
  <c r="Q126" i="3"/>
  <c r="R126" i="3" s="1"/>
  <c r="Q131" i="3"/>
  <c r="R131" i="3" s="1"/>
  <c r="Q134" i="3"/>
  <c r="R134" i="3" s="1"/>
  <c r="Q130" i="3"/>
  <c r="R130" i="3" s="1"/>
  <c r="Q129" i="3"/>
  <c r="R129" i="3" s="1"/>
  <c r="Q133" i="3"/>
  <c r="R133" i="3" s="1"/>
  <c r="L88" i="3"/>
  <c r="I117" i="3"/>
  <c r="O118" i="3"/>
  <c r="I92" i="3"/>
  <c r="O116" i="3"/>
  <c r="I86" i="3"/>
  <c r="O122" i="3"/>
  <c r="I89" i="3"/>
  <c r="O125" i="3"/>
  <c r="L111" i="3"/>
  <c r="O111" i="3"/>
  <c r="L120" i="3"/>
  <c r="L123" i="3"/>
  <c r="I87" i="3"/>
  <c r="O114" i="3"/>
  <c r="O88" i="3"/>
  <c r="O119" i="3"/>
  <c r="O90" i="3"/>
  <c r="I120" i="3"/>
  <c r="C5" i="4"/>
  <c r="R5" i="4" s="1"/>
  <c r="L122" i="3"/>
  <c r="O95" i="3"/>
  <c r="O117" i="3"/>
  <c r="O120" i="3"/>
  <c r="I125" i="3"/>
  <c r="G40" i="11"/>
  <c r="L7" i="6"/>
  <c r="M7" i="6" s="1"/>
  <c r="I40" i="11"/>
  <c r="L9" i="6"/>
  <c r="M9" i="6" s="1"/>
  <c r="I43" i="11"/>
  <c r="O9" i="6"/>
  <c r="P9" i="6" s="1"/>
  <c r="D40" i="11"/>
  <c r="C11" i="11"/>
  <c r="L4" i="6"/>
  <c r="F40" i="11"/>
  <c r="L6" i="6"/>
  <c r="M6" i="6" s="1"/>
  <c r="K40" i="11"/>
  <c r="L11" i="6"/>
  <c r="M11" i="6" s="1"/>
  <c r="M43" i="11"/>
  <c r="O13" i="6"/>
  <c r="P13" i="6" s="1"/>
  <c r="M40" i="11"/>
  <c r="L13" i="6"/>
  <c r="M13" i="6" s="1"/>
  <c r="L112" i="3"/>
  <c r="I93" i="3"/>
  <c r="O94" i="3"/>
  <c r="K7" i="4"/>
  <c r="C25" i="11"/>
  <c r="H3" i="9"/>
  <c r="AG188" i="19"/>
  <c r="AI10" i="26"/>
  <c r="E78" i="9"/>
  <c r="E56" i="9" s="1"/>
  <c r="I12" i="20"/>
  <c r="K5" i="4"/>
  <c r="D28" i="11"/>
  <c r="E150" i="9"/>
  <c r="R5" i="20"/>
  <c r="I10" i="20"/>
  <c r="E9" i="20"/>
  <c r="L5" i="6"/>
  <c r="M5" i="6" s="1"/>
  <c r="B7" i="4"/>
  <c r="Q7" i="4" s="1"/>
  <c r="F9" i="11"/>
  <c r="F38" i="11" s="1"/>
  <c r="C38" i="11" s="1"/>
  <c r="E28" i="11"/>
  <c r="G56" i="9"/>
  <c r="U14" i="20"/>
  <c r="H107" i="3"/>
  <c r="F50" i="3"/>
  <c r="I91" i="3"/>
  <c r="O121" i="3"/>
  <c r="K8" i="4"/>
  <c r="I8" i="20"/>
  <c r="I6" i="20"/>
  <c r="I14" i="20"/>
  <c r="B14" i="6"/>
  <c r="O11" i="6"/>
  <c r="P11" i="6" s="1"/>
  <c r="F54" i="3"/>
  <c r="L92" i="3"/>
  <c r="I124" i="3"/>
  <c r="H14" i="6"/>
  <c r="L86" i="3"/>
  <c r="O87" i="3"/>
  <c r="I90" i="3"/>
  <c r="O92" i="3"/>
  <c r="I95" i="3"/>
  <c r="I115" i="3"/>
  <c r="K9" i="4"/>
  <c r="H37" i="11"/>
  <c r="I28" i="11"/>
  <c r="E4" i="9"/>
  <c r="I13" i="20"/>
  <c r="G14" i="4"/>
  <c r="U18" i="20" s="1"/>
  <c r="E8" i="6"/>
  <c r="E14" i="6" s="1"/>
  <c r="J28" i="11"/>
  <c r="H5" i="20"/>
  <c r="H3" i="20" s="1"/>
  <c r="D9" i="20"/>
  <c r="I11" i="20"/>
  <c r="L12" i="6"/>
  <c r="M12" i="6" s="1"/>
  <c r="O18" i="3"/>
  <c r="O20" i="3"/>
  <c r="O22" i="3"/>
  <c r="O24" i="3"/>
  <c r="O86" i="3"/>
  <c r="L90" i="3"/>
  <c r="O91" i="3"/>
  <c r="I94" i="3"/>
  <c r="B5" i="4"/>
  <c r="Q5" i="4" s="1"/>
  <c r="L118" i="3"/>
  <c r="K12" i="4"/>
  <c r="J37" i="11"/>
  <c r="E129" i="9"/>
  <c r="F49" i="3"/>
  <c r="L28" i="11"/>
  <c r="E3" i="10"/>
  <c r="E34" i="10"/>
  <c r="C11" i="6"/>
  <c r="D11" i="6" s="1"/>
  <c r="I7" i="20"/>
  <c r="E13" i="6"/>
  <c r="I17" i="3"/>
  <c r="I19" i="3"/>
  <c r="I21" i="3"/>
  <c r="I23" i="3"/>
  <c r="I121" i="3"/>
  <c r="O123" i="3"/>
  <c r="K13" i="4"/>
  <c r="M37" i="11"/>
  <c r="C27" i="11"/>
  <c r="G15" i="4"/>
  <c r="I18" i="20" s="1"/>
  <c r="J108" i="3"/>
  <c r="L108" i="3" s="1"/>
  <c r="L17" i="3"/>
  <c r="I109" i="3"/>
  <c r="I113" i="3"/>
  <c r="O112" i="3"/>
  <c r="O113" i="3"/>
  <c r="D5" i="20"/>
  <c r="M106" i="3"/>
  <c r="I110" i="3"/>
  <c r="I111" i="3"/>
  <c r="I108" i="3"/>
  <c r="I112" i="3"/>
  <c r="I16" i="3"/>
  <c r="M107" i="3"/>
  <c r="O108" i="3"/>
  <c r="O109" i="3"/>
  <c r="J110" i="3"/>
  <c r="L110" i="3" s="1"/>
  <c r="I114" i="3"/>
  <c r="I123" i="3"/>
  <c r="D4" i="14"/>
  <c r="D8" i="14"/>
  <c r="D12" i="14"/>
  <c r="L87" i="3"/>
  <c r="I88" i="3"/>
  <c r="L91" i="3"/>
  <c r="J109" i="3"/>
  <c r="D109" i="3" s="1"/>
  <c r="J113" i="3"/>
  <c r="L113" i="3" s="1"/>
  <c r="I119" i="3"/>
  <c r="C7" i="4"/>
  <c r="D39" i="14"/>
  <c r="D43" i="14"/>
  <c r="D47" i="14"/>
  <c r="L20" i="3"/>
  <c r="L21" i="3"/>
  <c r="L23" i="3"/>
  <c r="L24" i="3"/>
  <c r="O89" i="3"/>
  <c r="O93" i="3"/>
  <c r="O115" i="3"/>
  <c r="I122" i="3"/>
  <c r="D10" i="14"/>
  <c r="L89" i="3"/>
  <c r="L93" i="3"/>
  <c r="I118" i="3"/>
  <c r="O124" i="3"/>
  <c r="AF188" i="19"/>
  <c r="D41" i="14"/>
  <c r="D45" i="14"/>
  <c r="L117" i="3"/>
  <c r="L121" i="3"/>
  <c r="F36" i="11"/>
  <c r="L36" i="11"/>
  <c r="H56" i="9"/>
  <c r="AI6" i="26"/>
  <c r="AI12" i="26" s="1"/>
  <c r="D7" i="14"/>
  <c r="D80" i="14"/>
  <c r="D109" i="14"/>
  <c r="D117" i="14"/>
  <c r="C8" i="11"/>
  <c r="C12" i="11"/>
  <c r="C23" i="11"/>
  <c r="H36" i="11"/>
  <c r="G3" i="9"/>
  <c r="P7" i="20"/>
  <c r="F3" i="9"/>
  <c r="T7" i="20"/>
  <c r="T5" i="20" s="1"/>
  <c r="S3" i="9"/>
  <c r="R56" i="9"/>
  <c r="D5" i="14"/>
  <c r="D13" i="14"/>
  <c r="D78" i="14"/>
  <c r="D115" i="14"/>
  <c r="D36" i="11"/>
  <c r="D11" i="14"/>
  <c r="D76" i="14"/>
  <c r="D113" i="14"/>
  <c r="R3" i="9"/>
  <c r="P11" i="20"/>
  <c r="P9" i="20" s="1"/>
  <c r="F56" i="9"/>
  <c r="T11" i="20"/>
  <c r="T9" i="20" s="1"/>
  <c r="T3" i="20" s="1"/>
  <c r="S56" i="9"/>
  <c r="D9" i="14"/>
  <c r="D74" i="14"/>
  <c r="D82" i="14"/>
  <c r="D111" i="14"/>
  <c r="C5" i="6"/>
  <c r="D5" i="6" s="1"/>
  <c r="K66" i="3"/>
  <c r="K76" i="3" s="1"/>
  <c r="L76" i="3" s="1"/>
  <c r="I4" i="6"/>
  <c r="J4" i="6" s="1"/>
  <c r="H128" i="3"/>
  <c r="K131" i="3"/>
  <c r="N134" i="3"/>
  <c r="H126" i="3"/>
  <c r="H127" i="3"/>
  <c r="N129" i="3"/>
  <c r="K130" i="3"/>
  <c r="H131" i="3"/>
  <c r="N133" i="3"/>
  <c r="K134" i="3"/>
  <c r="H135" i="3"/>
  <c r="K135" i="3"/>
  <c r="N128" i="3"/>
  <c r="K129" i="3"/>
  <c r="H130" i="3"/>
  <c r="N132" i="3"/>
  <c r="K133" i="3"/>
  <c r="H134" i="3"/>
  <c r="K126" i="3"/>
  <c r="K127" i="3"/>
  <c r="N130" i="3"/>
  <c r="H132" i="3"/>
  <c r="N126" i="3"/>
  <c r="N127" i="3"/>
  <c r="K128" i="3"/>
  <c r="H129" i="3"/>
  <c r="N131" i="3"/>
  <c r="K132" i="3"/>
  <c r="H133" i="3"/>
  <c r="N66" i="3"/>
  <c r="O66" i="3" s="1"/>
  <c r="N96" i="3" s="1"/>
  <c r="O96" i="3" s="1"/>
  <c r="F5" i="6"/>
  <c r="G5" i="6" s="1"/>
  <c r="C7" i="6"/>
  <c r="C13" i="6"/>
  <c r="F13" i="6"/>
  <c r="C12" i="6"/>
  <c r="D12" i="6" s="1"/>
  <c r="I11" i="6"/>
  <c r="J11" i="6" s="1"/>
  <c r="F12" i="6"/>
  <c r="G12" i="6" s="1"/>
  <c r="F8" i="6"/>
  <c r="F6" i="6"/>
  <c r="G6" i="6" s="1"/>
  <c r="F9" i="6"/>
  <c r="G9" i="6" s="1"/>
  <c r="F7" i="6"/>
  <c r="G7" i="6" s="1"/>
  <c r="C9" i="6"/>
  <c r="F10" i="6"/>
  <c r="G10" i="6" s="1"/>
  <c r="H66" i="3"/>
  <c r="H67" i="3"/>
  <c r="N69" i="3"/>
  <c r="K70" i="3"/>
  <c r="H71" i="3"/>
  <c r="N73" i="3"/>
  <c r="K74" i="3"/>
  <c r="H75" i="3"/>
  <c r="N68" i="3"/>
  <c r="K69" i="3"/>
  <c r="H70" i="3"/>
  <c r="N72" i="3"/>
  <c r="K73" i="3"/>
  <c r="H74" i="3"/>
  <c r="N67" i="3"/>
  <c r="K68" i="3"/>
  <c r="H69" i="3"/>
  <c r="N71" i="3"/>
  <c r="K72" i="3"/>
  <c r="H73" i="3"/>
  <c r="N75" i="3"/>
  <c r="K67" i="3"/>
  <c r="H68" i="3"/>
  <c r="N70" i="3"/>
  <c r="K71" i="3"/>
  <c r="H72" i="3"/>
  <c r="N74" i="3"/>
  <c r="T6" i="4" l="1"/>
  <c r="F116" i="3"/>
  <c r="F88" i="3"/>
  <c r="F119" i="3"/>
  <c r="F117" i="3"/>
  <c r="F118" i="3"/>
  <c r="F120" i="3"/>
  <c r="F4" i="6"/>
  <c r="G4" i="6" s="1"/>
  <c r="D15" i="11"/>
  <c r="G44" i="11"/>
  <c r="C4" i="6"/>
  <c r="D4" i="6" s="1"/>
  <c r="O4" i="6"/>
  <c r="O14" i="6" s="1"/>
  <c r="C10" i="6"/>
  <c r="D10" i="6" s="1"/>
  <c r="F11" i="6"/>
  <c r="G11" i="6" s="1"/>
  <c r="K15" i="11"/>
  <c r="D43" i="11"/>
  <c r="D44" i="11" s="1"/>
  <c r="K44" i="11"/>
  <c r="I5" i="6"/>
  <c r="J5" i="6" s="1"/>
  <c r="I44" i="11"/>
  <c r="C13" i="11"/>
  <c r="C42" i="11"/>
  <c r="C8" i="6"/>
  <c r="D8" i="6" s="1"/>
  <c r="C37" i="11"/>
  <c r="C6" i="6"/>
  <c r="D6" i="6" s="1"/>
  <c r="I8" i="6"/>
  <c r="J8" i="6" s="1"/>
  <c r="C40" i="11"/>
  <c r="M44" i="11"/>
  <c r="H15" i="11"/>
  <c r="I13" i="6"/>
  <c r="J13" i="6" s="1"/>
  <c r="I15" i="11"/>
  <c r="I9" i="6"/>
  <c r="J9" i="6" s="1"/>
  <c r="E15" i="11"/>
  <c r="L14" i="6"/>
  <c r="L15" i="11"/>
  <c r="J15" i="11"/>
  <c r="C10" i="11"/>
  <c r="I10" i="6"/>
  <c r="J10" i="6" s="1"/>
  <c r="J44" i="11"/>
  <c r="F44" i="11"/>
  <c r="D106" i="3"/>
  <c r="Q4" i="6" s="1"/>
  <c r="T4" i="6" s="1"/>
  <c r="D107" i="3"/>
  <c r="Q5" i="6" s="1"/>
  <c r="T5" i="6" s="1"/>
  <c r="B5" i="2" s="1"/>
  <c r="D110" i="3"/>
  <c r="Q8" i="6" s="1"/>
  <c r="T8" i="6" s="1"/>
  <c r="B8" i="2" s="1"/>
  <c r="F108" i="3"/>
  <c r="Q7" i="6"/>
  <c r="T7" i="6" s="1"/>
  <c r="B7" i="2" s="1"/>
  <c r="D108" i="3"/>
  <c r="F111" i="3"/>
  <c r="F110" i="3"/>
  <c r="I107" i="3"/>
  <c r="AV121" i="3"/>
  <c r="F121" i="3"/>
  <c r="F87" i="3"/>
  <c r="E3" i="9"/>
  <c r="C39" i="11"/>
  <c r="U9" i="20"/>
  <c r="H44" i="11"/>
  <c r="L44" i="11"/>
  <c r="I7" i="6"/>
  <c r="J7" i="6" s="1"/>
  <c r="I12" i="6"/>
  <c r="J12" i="6" s="1"/>
  <c r="M15" i="11"/>
  <c r="G15" i="11"/>
  <c r="I9" i="20"/>
  <c r="C9" i="11"/>
  <c r="F15" i="11"/>
  <c r="I6" i="6"/>
  <c r="J6" i="6" s="1"/>
  <c r="F89" i="3"/>
  <c r="F90" i="3"/>
  <c r="F86" i="3"/>
  <c r="E126" i="3"/>
  <c r="L4" i="4" s="1"/>
  <c r="E130" i="3"/>
  <c r="L8" i="4" s="1"/>
  <c r="M8" i="4" s="1"/>
  <c r="E128" i="3"/>
  <c r="L6" i="4" s="1"/>
  <c r="M6" i="4" s="1"/>
  <c r="E132" i="3"/>
  <c r="L10" i="4" s="1"/>
  <c r="M10" i="4" s="1"/>
  <c r="E135" i="3"/>
  <c r="L13" i="4" s="1"/>
  <c r="M13" i="4" s="1"/>
  <c r="E131" i="3"/>
  <c r="L9" i="4" s="1"/>
  <c r="M9" i="4" s="1"/>
  <c r="E134" i="3"/>
  <c r="L12" i="4" s="1"/>
  <c r="M12" i="4" s="1"/>
  <c r="E129" i="3"/>
  <c r="L7" i="4" s="1"/>
  <c r="M7" i="4" s="1"/>
  <c r="E133" i="3"/>
  <c r="L11" i="4" s="1"/>
  <c r="M11" i="4" s="1"/>
  <c r="E127" i="3"/>
  <c r="L5" i="4" s="1"/>
  <c r="M5" i="4" s="1"/>
  <c r="T4" i="4"/>
  <c r="E69" i="3"/>
  <c r="E71" i="3"/>
  <c r="E66" i="3"/>
  <c r="E67" i="3"/>
  <c r="E68" i="3"/>
  <c r="E70" i="3"/>
  <c r="AU112" i="3"/>
  <c r="E112" i="3" s="1"/>
  <c r="R10" i="6" s="1"/>
  <c r="AU92" i="3"/>
  <c r="E92" i="3" s="1"/>
  <c r="AU122" i="3"/>
  <c r="E122" i="3" s="1"/>
  <c r="C10" i="4" s="1"/>
  <c r="R10" i="4" s="1"/>
  <c r="AU12" i="3"/>
  <c r="AV11" i="3"/>
  <c r="F11" i="3" s="1"/>
  <c r="E11" i="3"/>
  <c r="AV91" i="3"/>
  <c r="F91" i="3" s="1"/>
  <c r="AT12" i="3"/>
  <c r="AT92" i="3"/>
  <c r="D92" i="3" s="1"/>
  <c r="AT72" i="3"/>
  <c r="D72" i="3" s="1"/>
  <c r="AT122" i="3"/>
  <c r="AT82" i="3"/>
  <c r="D82" i="3" s="1"/>
  <c r="N10" i="4" s="1"/>
  <c r="T10" i="4" s="1"/>
  <c r="AT112" i="3"/>
  <c r="D112" i="3" s="1"/>
  <c r="Q10" i="6" s="1"/>
  <c r="D11" i="3"/>
  <c r="AV111" i="3"/>
  <c r="AU72" i="3"/>
  <c r="AU82" i="3" s="1"/>
  <c r="L114" i="3"/>
  <c r="K115" i="3"/>
  <c r="K95" i="3"/>
  <c r="K125" i="3"/>
  <c r="D58" i="14"/>
  <c r="J14" i="3"/>
  <c r="J74" i="3"/>
  <c r="J84" i="3"/>
  <c r="L13" i="3"/>
  <c r="J94" i="3"/>
  <c r="J124" i="3"/>
  <c r="K106" i="3"/>
  <c r="L106" i="3" s="1"/>
  <c r="L15" i="3"/>
  <c r="L16" i="3"/>
  <c r="D103" i="14"/>
  <c r="AU76" i="3"/>
  <c r="AV76" i="3" s="1"/>
  <c r="AV66" i="3"/>
  <c r="AU96" i="3" s="1"/>
  <c r="AV96" i="3" s="1"/>
  <c r="AU79" i="3"/>
  <c r="AV79" i="3" s="1"/>
  <c r="AV69" i="3"/>
  <c r="AU99" i="3" s="1"/>
  <c r="AV99" i="3" s="1"/>
  <c r="AU78" i="3"/>
  <c r="AV78" i="3" s="1"/>
  <c r="AV68" i="3"/>
  <c r="AU98" i="3" s="1"/>
  <c r="AV98" i="3" s="1"/>
  <c r="AU80" i="3"/>
  <c r="AV80" i="3" s="1"/>
  <c r="AV70" i="3"/>
  <c r="AU100" i="3" s="1"/>
  <c r="AV100" i="3" s="1"/>
  <c r="AV67" i="3"/>
  <c r="AU97" i="3" s="1"/>
  <c r="AV97" i="3" s="1"/>
  <c r="AU77" i="3"/>
  <c r="AV77" i="3" s="1"/>
  <c r="AL76" i="3"/>
  <c r="AM76" i="3" s="1"/>
  <c r="AV71" i="3"/>
  <c r="AU101" i="3" s="1"/>
  <c r="AV101" i="3" s="1"/>
  <c r="AU81" i="3"/>
  <c r="AV81" i="3" s="1"/>
  <c r="AF81" i="3"/>
  <c r="AG81" i="3" s="1"/>
  <c r="AL78" i="3"/>
  <c r="AM78" i="3" s="1"/>
  <c r="AO84" i="3"/>
  <c r="AP84" i="3" s="1"/>
  <c r="AP74" i="3"/>
  <c r="AO104" i="3" s="1"/>
  <c r="AP104" i="3" s="1"/>
  <c r="AO83" i="3"/>
  <c r="AP83" i="3" s="1"/>
  <c r="AP73" i="3"/>
  <c r="AO103" i="3" s="1"/>
  <c r="AP103" i="3" s="1"/>
  <c r="AO79" i="3"/>
  <c r="AP79" i="3" s="1"/>
  <c r="AP69" i="3"/>
  <c r="AO99" i="3" s="1"/>
  <c r="AP99" i="3" s="1"/>
  <c r="AO77" i="3"/>
  <c r="AP77" i="3" s="1"/>
  <c r="AP67" i="3"/>
  <c r="AO97" i="3" s="1"/>
  <c r="AP97" i="3" s="1"/>
  <c r="AO80" i="3"/>
  <c r="AP80" i="3" s="1"/>
  <c r="AP70" i="3"/>
  <c r="AO100" i="3" s="1"/>
  <c r="AP100" i="3" s="1"/>
  <c r="AL82" i="3"/>
  <c r="AM82" i="3" s="1"/>
  <c r="AO78" i="3"/>
  <c r="AP78" i="3" s="1"/>
  <c r="AP68" i="3"/>
  <c r="AO98" i="3" s="1"/>
  <c r="AP98" i="3" s="1"/>
  <c r="AL79" i="3"/>
  <c r="AM79" i="3" s="1"/>
  <c r="AO81" i="3"/>
  <c r="AP81" i="3" s="1"/>
  <c r="AP71" i="3"/>
  <c r="AO101" i="3" s="1"/>
  <c r="AP101" i="3" s="1"/>
  <c r="AO85" i="3"/>
  <c r="AP85" i="3" s="1"/>
  <c r="AP75" i="3"/>
  <c r="AO105" i="3" s="1"/>
  <c r="AP105" i="3" s="1"/>
  <c r="AL83" i="3"/>
  <c r="AM83" i="3" s="1"/>
  <c r="AO76" i="3"/>
  <c r="AP76" i="3" s="1"/>
  <c r="AP66" i="3"/>
  <c r="AO96" i="3" s="1"/>
  <c r="AP96" i="3" s="1"/>
  <c r="AL77" i="3"/>
  <c r="AM77" i="3" s="1"/>
  <c r="AL84" i="3"/>
  <c r="AM84" i="3" s="1"/>
  <c r="AO82" i="3"/>
  <c r="AP82" i="3" s="1"/>
  <c r="AP72" i="3"/>
  <c r="AO102" i="3" s="1"/>
  <c r="AP102" i="3" s="1"/>
  <c r="AL85" i="3"/>
  <c r="AM85" i="3" s="1"/>
  <c r="AL80" i="3"/>
  <c r="AM80" i="3" s="1"/>
  <c r="AL81" i="3"/>
  <c r="AM81" i="3" s="1"/>
  <c r="AF78" i="3"/>
  <c r="AG78" i="3" s="1"/>
  <c r="AF85" i="3"/>
  <c r="AG85" i="3" s="1"/>
  <c r="AJ75" i="3"/>
  <c r="AI105" i="3" s="1"/>
  <c r="AJ105" i="3" s="1"/>
  <c r="AI85" i="3"/>
  <c r="AJ85" i="3" s="1"/>
  <c r="AI80" i="3"/>
  <c r="AJ80" i="3" s="1"/>
  <c r="AJ70" i="3"/>
  <c r="AI100" i="3" s="1"/>
  <c r="AJ100" i="3" s="1"/>
  <c r="AI78" i="3"/>
  <c r="AJ78" i="3" s="1"/>
  <c r="AJ68" i="3"/>
  <c r="AI98" i="3" s="1"/>
  <c r="AJ98" i="3" s="1"/>
  <c r="AI76" i="3"/>
  <c r="AJ76" i="3" s="1"/>
  <c r="AJ66" i="3"/>
  <c r="AI96" i="3" s="1"/>
  <c r="AJ96" i="3" s="1"/>
  <c r="AF77" i="3"/>
  <c r="AG77" i="3" s="1"/>
  <c r="AI83" i="3"/>
  <c r="AJ83" i="3" s="1"/>
  <c r="AJ73" i="3"/>
  <c r="AI103" i="3" s="1"/>
  <c r="AJ103" i="3" s="1"/>
  <c r="Z76" i="3"/>
  <c r="AA76" i="3" s="1"/>
  <c r="AF83" i="3"/>
  <c r="AG83" i="3" s="1"/>
  <c r="AJ72" i="3"/>
  <c r="AI102" i="3" s="1"/>
  <c r="AJ102" i="3" s="1"/>
  <c r="AI82" i="3"/>
  <c r="AJ82" i="3" s="1"/>
  <c r="AI84" i="3"/>
  <c r="AJ84" i="3" s="1"/>
  <c r="AJ74" i="3"/>
  <c r="AI104" i="3" s="1"/>
  <c r="AJ104" i="3" s="1"/>
  <c r="AF79" i="3"/>
  <c r="AG79" i="3" s="1"/>
  <c r="AI79" i="3"/>
  <c r="AJ79" i="3" s="1"/>
  <c r="AJ69" i="3"/>
  <c r="AI99" i="3" s="1"/>
  <c r="AJ99" i="3" s="1"/>
  <c r="AJ71" i="3"/>
  <c r="AI101" i="3" s="1"/>
  <c r="AJ101" i="3" s="1"/>
  <c r="AI81" i="3"/>
  <c r="AJ81" i="3" s="1"/>
  <c r="AJ67" i="3"/>
  <c r="AI97" i="3" s="1"/>
  <c r="AJ97" i="3" s="1"/>
  <c r="AI77" i="3"/>
  <c r="AJ77" i="3" s="1"/>
  <c r="AF84" i="3"/>
  <c r="AG84" i="3" s="1"/>
  <c r="AF76" i="3"/>
  <c r="AG76" i="3" s="1"/>
  <c r="AF80" i="3"/>
  <c r="AG80" i="3" s="1"/>
  <c r="AF82" i="3"/>
  <c r="AG82" i="3" s="1"/>
  <c r="Z85" i="3"/>
  <c r="AA85" i="3" s="1"/>
  <c r="Z81" i="3"/>
  <c r="AA81" i="3" s="1"/>
  <c r="AC78" i="3"/>
  <c r="AD78" i="3" s="1"/>
  <c r="AD68" i="3"/>
  <c r="AC98" i="3" s="1"/>
  <c r="AD98" i="3" s="1"/>
  <c r="AD67" i="3"/>
  <c r="AC97" i="3" s="1"/>
  <c r="AD97" i="3" s="1"/>
  <c r="AC77" i="3"/>
  <c r="AD77" i="3" s="1"/>
  <c r="AC84" i="3"/>
  <c r="AD84" i="3" s="1"/>
  <c r="AD74" i="3"/>
  <c r="AC104" i="3" s="1"/>
  <c r="AD104" i="3" s="1"/>
  <c r="AD75" i="3"/>
  <c r="AC105" i="3" s="1"/>
  <c r="AD105" i="3" s="1"/>
  <c r="AC85" i="3"/>
  <c r="AD85" i="3" s="1"/>
  <c r="AD71" i="3"/>
  <c r="AC101" i="3" s="1"/>
  <c r="AD101" i="3" s="1"/>
  <c r="AC81" i="3"/>
  <c r="AD81" i="3" s="1"/>
  <c r="Z77" i="3"/>
  <c r="AA77" i="3" s="1"/>
  <c r="AC83" i="3"/>
  <c r="AD83" i="3" s="1"/>
  <c r="AD73" i="3"/>
  <c r="AC103" i="3" s="1"/>
  <c r="AD103" i="3" s="1"/>
  <c r="AC79" i="3"/>
  <c r="AD79" i="3" s="1"/>
  <c r="AD69" i="3"/>
  <c r="AC99" i="3" s="1"/>
  <c r="AD99" i="3" s="1"/>
  <c r="Z80" i="3"/>
  <c r="AA80" i="3" s="1"/>
  <c r="AC80" i="3"/>
  <c r="AD80" i="3" s="1"/>
  <c r="AD70" i="3"/>
  <c r="AC100" i="3" s="1"/>
  <c r="AD100" i="3" s="1"/>
  <c r="AC76" i="3"/>
  <c r="AD76" i="3" s="1"/>
  <c r="AD66" i="3"/>
  <c r="AC96" i="3" s="1"/>
  <c r="AD96" i="3" s="1"/>
  <c r="Z83" i="3"/>
  <c r="AA83" i="3" s="1"/>
  <c r="AC82" i="3"/>
  <c r="AD82" i="3" s="1"/>
  <c r="AD72" i="3"/>
  <c r="AC102" i="3" s="1"/>
  <c r="AD102" i="3" s="1"/>
  <c r="Z78" i="3"/>
  <c r="AA78" i="3" s="1"/>
  <c r="Z79" i="3"/>
  <c r="AA79" i="3" s="1"/>
  <c r="Z84" i="3"/>
  <c r="AA84" i="3" s="1"/>
  <c r="Z82" i="3"/>
  <c r="AA82" i="3" s="1"/>
  <c r="S17" i="20"/>
  <c r="S16" i="20" s="1"/>
  <c r="AR78" i="3"/>
  <c r="AS78" i="3" s="1"/>
  <c r="S5" i="4"/>
  <c r="AR76" i="3"/>
  <c r="AS76" i="3" s="1"/>
  <c r="AR80" i="3"/>
  <c r="AS80" i="3" s="1"/>
  <c r="AR83" i="3"/>
  <c r="AS83" i="3" s="1"/>
  <c r="D4" i="4"/>
  <c r="AR77" i="3"/>
  <c r="AS77" i="3" s="1"/>
  <c r="K85" i="3"/>
  <c r="AR81" i="3"/>
  <c r="AS81" i="3" s="1"/>
  <c r="T85" i="3"/>
  <c r="U85" i="3" s="1"/>
  <c r="AR79" i="3"/>
  <c r="AS79" i="3" s="1"/>
  <c r="AR85" i="3"/>
  <c r="AS85" i="3" s="1"/>
  <c r="AR84" i="3"/>
  <c r="AS84" i="3" s="1"/>
  <c r="AR82" i="3"/>
  <c r="AS82" i="3" s="1"/>
  <c r="T81" i="3"/>
  <c r="U81" i="3" s="1"/>
  <c r="W83" i="3"/>
  <c r="X83" i="3" s="1"/>
  <c r="X73" i="3"/>
  <c r="W103" i="3" s="1"/>
  <c r="X103" i="3" s="1"/>
  <c r="X75" i="3"/>
  <c r="W105" i="3" s="1"/>
  <c r="X105" i="3" s="1"/>
  <c r="W85" i="3"/>
  <c r="X85" i="3" s="1"/>
  <c r="W80" i="3"/>
  <c r="X80" i="3" s="1"/>
  <c r="X70" i="3"/>
  <c r="W100" i="3" s="1"/>
  <c r="X100" i="3" s="1"/>
  <c r="W79" i="3"/>
  <c r="X79" i="3" s="1"/>
  <c r="X69" i="3"/>
  <c r="W99" i="3" s="1"/>
  <c r="X99" i="3" s="1"/>
  <c r="W84" i="3"/>
  <c r="X84" i="3" s="1"/>
  <c r="X74" i="3"/>
  <c r="W104" i="3" s="1"/>
  <c r="X104" i="3" s="1"/>
  <c r="W78" i="3"/>
  <c r="X78" i="3" s="1"/>
  <c r="X68" i="3"/>
  <c r="W98" i="3" s="1"/>
  <c r="X98" i="3" s="1"/>
  <c r="W76" i="3"/>
  <c r="X76" i="3" s="1"/>
  <c r="X66" i="3"/>
  <c r="W96" i="3" s="1"/>
  <c r="X96" i="3" s="1"/>
  <c r="X71" i="3"/>
  <c r="W101" i="3" s="1"/>
  <c r="X101" i="3" s="1"/>
  <c r="W81" i="3"/>
  <c r="X81" i="3" s="1"/>
  <c r="X72" i="3"/>
  <c r="W102" i="3" s="1"/>
  <c r="X102" i="3" s="1"/>
  <c r="W82" i="3"/>
  <c r="X82" i="3" s="1"/>
  <c r="T82" i="3"/>
  <c r="U82" i="3" s="1"/>
  <c r="T79" i="3"/>
  <c r="U79" i="3" s="1"/>
  <c r="T78" i="3"/>
  <c r="U78" i="3" s="1"/>
  <c r="X67" i="3"/>
  <c r="W97" i="3" s="1"/>
  <c r="X97" i="3" s="1"/>
  <c r="W77" i="3"/>
  <c r="X77" i="3" s="1"/>
  <c r="T84" i="3"/>
  <c r="U84" i="3" s="1"/>
  <c r="T76" i="3"/>
  <c r="U76" i="3" s="1"/>
  <c r="T83" i="3"/>
  <c r="U83" i="3" s="1"/>
  <c r="T80" i="3"/>
  <c r="U80" i="3" s="1"/>
  <c r="T77" i="3"/>
  <c r="U77" i="3" s="1"/>
  <c r="Q83" i="3"/>
  <c r="R83" i="3" s="1"/>
  <c r="R73" i="3"/>
  <c r="Q103" i="3" s="1"/>
  <c r="R103" i="3" s="1"/>
  <c r="Q78" i="3"/>
  <c r="R78" i="3" s="1"/>
  <c r="R68" i="3"/>
  <c r="Q98" i="3" s="1"/>
  <c r="R98" i="3" s="1"/>
  <c r="Q85" i="3"/>
  <c r="R85" i="3" s="1"/>
  <c r="R75" i="3"/>
  <c r="Q105" i="3" s="1"/>
  <c r="R105" i="3" s="1"/>
  <c r="Q79" i="3"/>
  <c r="R79" i="3" s="1"/>
  <c r="R69" i="3"/>
  <c r="Q99" i="3" s="1"/>
  <c r="R99" i="3" s="1"/>
  <c r="Q81" i="3"/>
  <c r="R81" i="3" s="1"/>
  <c r="R71" i="3"/>
  <c r="Q101" i="3" s="1"/>
  <c r="R101" i="3" s="1"/>
  <c r="R72" i="3"/>
  <c r="Q102" i="3" s="1"/>
  <c r="R102" i="3" s="1"/>
  <c r="Q82" i="3"/>
  <c r="R82" i="3" s="1"/>
  <c r="Q84" i="3"/>
  <c r="R84" i="3" s="1"/>
  <c r="R74" i="3"/>
  <c r="Q104" i="3" s="1"/>
  <c r="R104" i="3" s="1"/>
  <c r="Q80" i="3"/>
  <c r="R80" i="3" s="1"/>
  <c r="R70" i="3"/>
  <c r="Q100" i="3" s="1"/>
  <c r="R100" i="3" s="1"/>
  <c r="R67" i="3"/>
  <c r="Q97" i="3" s="1"/>
  <c r="R97" i="3" s="1"/>
  <c r="Q77" i="3"/>
  <c r="R77" i="3" s="1"/>
  <c r="Q76" i="3"/>
  <c r="R76" i="3" s="1"/>
  <c r="R66" i="3"/>
  <c r="Q96" i="3" s="1"/>
  <c r="R96" i="3" s="1"/>
  <c r="T8" i="4"/>
  <c r="S8" i="4"/>
  <c r="T5" i="4"/>
  <c r="R22" i="20"/>
  <c r="T7" i="4"/>
  <c r="G17" i="20"/>
  <c r="G16" i="20" s="1"/>
  <c r="H106" i="3"/>
  <c r="I15" i="3"/>
  <c r="G13" i="6"/>
  <c r="T9" i="4"/>
  <c r="K14" i="4"/>
  <c r="D8" i="4"/>
  <c r="M4" i="6"/>
  <c r="M15" i="6" s="1"/>
  <c r="G8" i="6"/>
  <c r="S4" i="20"/>
  <c r="S3" i="20" s="1"/>
  <c r="C28" i="11"/>
  <c r="U11" i="20"/>
  <c r="I5" i="20"/>
  <c r="D5" i="4"/>
  <c r="R9" i="4"/>
  <c r="S9" i="4" s="1"/>
  <c r="D9" i="4"/>
  <c r="N106" i="3"/>
  <c r="O15" i="3"/>
  <c r="Q9" i="6"/>
  <c r="T9" i="6" s="1"/>
  <c r="C36" i="11"/>
  <c r="D17" i="20"/>
  <c r="P17" i="20"/>
  <c r="S22" i="20"/>
  <c r="P22" i="20"/>
  <c r="L109" i="3"/>
  <c r="F109" i="3" s="1"/>
  <c r="R7" i="4"/>
  <c r="S7" i="4" s="1"/>
  <c r="D7" i="4"/>
  <c r="P5" i="20"/>
  <c r="U7" i="20"/>
  <c r="Q4" i="4"/>
  <c r="R6" i="4"/>
  <c r="S6" i="4" s="1"/>
  <c r="D6" i="4"/>
  <c r="R17" i="20"/>
  <c r="R16" i="20" s="1"/>
  <c r="F17" i="20"/>
  <c r="F16" i="20" s="1"/>
  <c r="R8" i="6"/>
  <c r="R9" i="6"/>
  <c r="R7" i="6"/>
  <c r="N107" i="3"/>
  <c r="E107" i="3" s="1"/>
  <c r="O16" i="3"/>
  <c r="L66" i="3"/>
  <c r="K96" i="3" s="1"/>
  <c r="L96" i="3" s="1"/>
  <c r="D64" i="14"/>
  <c r="L131" i="3"/>
  <c r="D65" i="14"/>
  <c r="L132" i="3"/>
  <c r="D61" i="14"/>
  <c r="L128" i="3"/>
  <c r="D30" i="14"/>
  <c r="I132" i="3"/>
  <c r="D138" i="14"/>
  <c r="D134" i="14"/>
  <c r="D130" i="14"/>
  <c r="D33" i="14"/>
  <c r="I135" i="3"/>
  <c r="D29" i="14"/>
  <c r="I131" i="3"/>
  <c r="D25" i="14"/>
  <c r="I127" i="3"/>
  <c r="D26" i="14"/>
  <c r="I128" i="3"/>
  <c r="D31" i="14"/>
  <c r="I133" i="3"/>
  <c r="D136" i="14"/>
  <c r="D59" i="14"/>
  <c r="L126" i="3"/>
  <c r="D96" i="14"/>
  <c r="O128" i="3"/>
  <c r="D135" i="14"/>
  <c r="O127" i="3"/>
  <c r="D95" i="14"/>
  <c r="D63" i="14"/>
  <c r="L130" i="3"/>
  <c r="D27" i="14"/>
  <c r="I129" i="3"/>
  <c r="D100" i="14"/>
  <c r="O132" i="3"/>
  <c r="D132" i="14"/>
  <c r="D131" i="14"/>
  <c r="O131" i="3"/>
  <c r="D99" i="14"/>
  <c r="D98" i="14"/>
  <c r="O130" i="3"/>
  <c r="I134" i="3"/>
  <c r="D32" i="14"/>
  <c r="I130" i="3"/>
  <c r="D28" i="14"/>
  <c r="D129" i="14"/>
  <c r="D67" i="14"/>
  <c r="L134" i="3"/>
  <c r="I126" i="3"/>
  <c r="D24" i="14"/>
  <c r="D137" i="14"/>
  <c r="D133" i="14"/>
  <c r="D94" i="14"/>
  <c r="O126" i="3"/>
  <c r="D60" i="14"/>
  <c r="L127" i="3"/>
  <c r="L133" i="3"/>
  <c r="D66" i="14"/>
  <c r="L129" i="3"/>
  <c r="D62" i="14"/>
  <c r="D68" i="14"/>
  <c r="L135" i="3"/>
  <c r="O133" i="3"/>
  <c r="D101" i="14"/>
  <c r="O129" i="3"/>
  <c r="D97" i="14"/>
  <c r="D102" i="14"/>
  <c r="O134" i="3"/>
  <c r="N76" i="3"/>
  <c r="O76" i="3" s="1"/>
  <c r="H82" i="3"/>
  <c r="I72" i="3"/>
  <c r="H78" i="3"/>
  <c r="I68" i="3"/>
  <c r="I73" i="3"/>
  <c r="H83" i="3"/>
  <c r="I69" i="3"/>
  <c r="H79" i="3"/>
  <c r="N83" i="3"/>
  <c r="O83" i="3" s="1"/>
  <c r="O73" i="3"/>
  <c r="N103" i="3" s="1"/>
  <c r="O103" i="3" s="1"/>
  <c r="N79" i="3"/>
  <c r="O79" i="3" s="1"/>
  <c r="O69" i="3"/>
  <c r="N99" i="3" s="1"/>
  <c r="O99" i="3" s="1"/>
  <c r="H76" i="3"/>
  <c r="I66" i="3"/>
  <c r="K81" i="3"/>
  <c r="L81" i="3" s="1"/>
  <c r="L71" i="3"/>
  <c r="K101" i="3" s="1"/>
  <c r="L101" i="3" s="1"/>
  <c r="K77" i="3"/>
  <c r="L77" i="3" s="1"/>
  <c r="L67" i="3"/>
  <c r="K97" i="3" s="1"/>
  <c r="L97" i="3" s="1"/>
  <c r="L72" i="3"/>
  <c r="K102" i="3" s="1"/>
  <c r="L102" i="3" s="1"/>
  <c r="K82" i="3"/>
  <c r="L82" i="3" s="1"/>
  <c r="L68" i="3"/>
  <c r="K98" i="3" s="1"/>
  <c r="L98" i="3" s="1"/>
  <c r="K78" i="3"/>
  <c r="L78" i="3" s="1"/>
  <c r="H84" i="3"/>
  <c r="I74" i="3"/>
  <c r="H80" i="3"/>
  <c r="I70" i="3"/>
  <c r="D13" i="6"/>
  <c r="N84" i="3"/>
  <c r="O84" i="3" s="1"/>
  <c r="O74" i="3"/>
  <c r="N104" i="3" s="1"/>
  <c r="O104" i="3" s="1"/>
  <c r="N80" i="3"/>
  <c r="O80" i="3" s="1"/>
  <c r="O70" i="3"/>
  <c r="N100" i="3" s="1"/>
  <c r="O100" i="3" s="1"/>
  <c r="O75" i="3"/>
  <c r="N105" i="3" s="1"/>
  <c r="O105" i="3" s="1"/>
  <c r="N85" i="3"/>
  <c r="O85" i="3" s="1"/>
  <c r="O71" i="3"/>
  <c r="N101" i="3" s="1"/>
  <c r="O101" i="3" s="1"/>
  <c r="N81" i="3"/>
  <c r="O81" i="3" s="1"/>
  <c r="O67" i="3"/>
  <c r="N97" i="3" s="1"/>
  <c r="O97" i="3" s="1"/>
  <c r="N77" i="3"/>
  <c r="O77" i="3" s="1"/>
  <c r="K83" i="3"/>
  <c r="L83" i="3" s="1"/>
  <c r="L73" i="3"/>
  <c r="K103" i="3" s="1"/>
  <c r="L103" i="3" s="1"/>
  <c r="K79" i="3"/>
  <c r="L79" i="3" s="1"/>
  <c r="L69" i="3"/>
  <c r="K99" i="3" s="1"/>
  <c r="L99" i="3" s="1"/>
  <c r="H85" i="3"/>
  <c r="I75" i="3"/>
  <c r="H81" i="3"/>
  <c r="I71" i="3"/>
  <c r="H77" i="3"/>
  <c r="I67" i="3"/>
  <c r="D9" i="6"/>
  <c r="D7" i="6"/>
  <c r="N82" i="3"/>
  <c r="O82" i="3" s="1"/>
  <c r="O72" i="3"/>
  <c r="N102" i="3" s="1"/>
  <c r="O102" i="3" s="1"/>
  <c r="N78" i="3"/>
  <c r="O78" i="3" s="1"/>
  <c r="O68" i="3"/>
  <c r="N98" i="3" s="1"/>
  <c r="O98" i="3" s="1"/>
  <c r="K84" i="3"/>
  <c r="K80" i="3"/>
  <c r="L80" i="3" s="1"/>
  <c r="L70" i="3"/>
  <c r="K100" i="3" s="1"/>
  <c r="L100" i="3" s="1"/>
  <c r="F14" i="6" l="1"/>
  <c r="P4" i="6"/>
  <c r="C43" i="11"/>
  <c r="M14" i="6"/>
  <c r="C14" i="6"/>
  <c r="U10" i="6"/>
  <c r="C10" i="2" s="1"/>
  <c r="C15" i="11"/>
  <c r="C44" i="11"/>
  <c r="AV82" i="3"/>
  <c r="E5" i="2"/>
  <c r="S7" i="6"/>
  <c r="E7" i="2"/>
  <c r="I106" i="3"/>
  <c r="E106" i="3"/>
  <c r="AV122" i="3"/>
  <c r="F122" i="3" s="1"/>
  <c r="D122" i="3"/>
  <c r="B10" i="4" s="1"/>
  <c r="J14" i="6"/>
  <c r="J15" i="6"/>
  <c r="I14" i="6"/>
  <c r="U6" i="6"/>
  <c r="C6" i="2" s="1"/>
  <c r="L84" i="3"/>
  <c r="F132" i="3"/>
  <c r="F130" i="3"/>
  <c r="E77" i="3"/>
  <c r="O5" i="4" s="1"/>
  <c r="P5" i="4" s="1"/>
  <c r="F135" i="3"/>
  <c r="F127" i="3"/>
  <c r="F131" i="3"/>
  <c r="E82" i="3"/>
  <c r="O10" i="4" s="1"/>
  <c r="P10" i="4" s="1"/>
  <c r="E76" i="3"/>
  <c r="O4" i="4" s="1"/>
  <c r="E81" i="3"/>
  <c r="O9" i="4" s="1"/>
  <c r="P9" i="4" s="1"/>
  <c r="E79" i="3"/>
  <c r="O7" i="4" s="1"/>
  <c r="P7" i="4" s="1"/>
  <c r="F70" i="3"/>
  <c r="E80" i="3"/>
  <c r="O8" i="4" s="1"/>
  <c r="P8" i="4" s="1"/>
  <c r="E78" i="3"/>
  <c r="O6" i="4" s="1"/>
  <c r="P6" i="4" s="1"/>
  <c r="E72" i="3"/>
  <c r="F134" i="3"/>
  <c r="F129" i="3"/>
  <c r="F128" i="3"/>
  <c r="F126" i="3"/>
  <c r="F133" i="3"/>
  <c r="F71" i="3"/>
  <c r="F66" i="3"/>
  <c r="F68" i="3"/>
  <c r="F67" i="3"/>
  <c r="F69" i="3"/>
  <c r="AT113" i="3"/>
  <c r="D113" i="3" s="1"/>
  <c r="Q11" i="6" s="1"/>
  <c r="T11" i="6" s="1"/>
  <c r="AT93" i="3"/>
  <c r="D93" i="3" s="1"/>
  <c r="AT13" i="3"/>
  <c r="AT83" i="3"/>
  <c r="D83" i="3" s="1"/>
  <c r="N11" i="4" s="1"/>
  <c r="T11" i="4" s="1"/>
  <c r="AT123" i="3"/>
  <c r="D123" i="3" s="1"/>
  <c r="B11" i="4" s="1"/>
  <c r="AT73" i="3"/>
  <c r="D73" i="3" s="1"/>
  <c r="D12" i="3"/>
  <c r="AU113" i="3"/>
  <c r="E113" i="3" s="1"/>
  <c r="R11" i="6" s="1"/>
  <c r="U11" i="6" s="1"/>
  <c r="AU93" i="3"/>
  <c r="E93" i="3" s="1"/>
  <c r="AU13" i="3"/>
  <c r="AV12" i="3"/>
  <c r="F12" i="3" s="1"/>
  <c r="AU123" i="3"/>
  <c r="E12" i="3"/>
  <c r="AU73" i="3"/>
  <c r="E73" i="3" s="1"/>
  <c r="AV72" i="3"/>
  <c r="AU102" i="3" s="1"/>
  <c r="AV102" i="3" s="1"/>
  <c r="AV92" i="3"/>
  <c r="F92" i="3" s="1"/>
  <c r="AV112" i="3"/>
  <c r="F112" i="3" s="1"/>
  <c r="J95" i="3"/>
  <c r="J125" i="3"/>
  <c r="L125" i="3" s="1"/>
  <c r="J85" i="3"/>
  <c r="J75" i="3"/>
  <c r="J115" i="3"/>
  <c r="L14" i="3"/>
  <c r="D48" i="14"/>
  <c r="L124" i="3"/>
  <c r="L94" i="3"/>
  <c r="L74" i="3"/>
  <c r="K104" i="3" s="1"/>
  <c r="L104" i="3" s="1"/>
  <c r="S9" i="6"/>
  <c r="P4" i="20"/>
  <c r="P3" i="20" s="1"/>
  <c r="P15" i="6"/>
  <c r="P14" i="6"/>
  <c r="S8" i="6"/>
  <c r="G4" i="20"/>
  <c r="G3" i="20" s="1"/>
  <c r="U7" i="6"/>
  <c r="V7" i="6" s="1"/>
  <c r="E8" i="2"/>
  <c r="U8" i="6"/>
  <c r="B4" i="2"/>
  <c r="O106" i="3"/>
  <c r="O107" i="3"/>
  <c r="F107" i="3" s="1"/>
  <c r="T10" i="6"/>
  <c r="S10" i="6"/>
  <c r="E4" i="2"/>
  <c r="S4" i="4"/>
  <c r="B9" i="2"/>
  <c r="E9" i="2"/>
  <c r="D16" i="20"/>
  <c r="Q6" i="6"/>
  <c r="U9" i="6"/>
  <c r="V9" i="6" s="1"/>
  <c r="U5" i="20"/>
  <c r="P16" i="20"/>
  <c r="D15" i="6"/>
  <c r="M4" i="4"/>
  <c r="L14" i="4"/>
  <c r="R23" i="20"/>
  <c r="F23" i="20"/>
  <c r="P23" i="20"/>
  <c r="D23" i="20"/>
  <c r="G23" i="20"/>
  <c r="S23" i="20"/>
  <c r="Q23" i="20"/>
  <c r="E23" i="20"/>
  <c r="R21" i="20"/>
  <c r="F21" i="20"/>
  <c r="H101" i="3"/>
  <c r="E101" i="3" s="1"/>
  <c r="I85" i="3"/>
  <c r="S20" i="20"/>
  <c r="G20" i="20"/>
  <c r="I76" i="3"/>
  <c r="F76" i="3" s="1"/>
  <c r="H103" i="3"/>
  <c r="H97" i="3"/>
  <c r="E97" i="3" s="1"/>
  <c r="I81" i="3"/>
  <c r="F81" i="3" s="1"/>
  <c r="G15" i="6"/>
  <c r="G14" i="6"/>
  <c r="H104" i="3"/>
  <c r="H99" i="3"/>
  <c r="E99" i="3" s="1"/>
  <c r="H102" i="3"/>
  <c r="I77" i="3"/>
  <c r="F77" i="3" s="1"/>
  <c r="F20" i="20"/>
  <c r="R20" i="20"/>
  <c r="H100" i="3"/>
  <c r="E100" i="3" s="1"/>
  <c r="I84" i="3"/>
  <c r="I83" i="3"/>
  <c r="H98" i="3"/>
  <c r="E98" i="3" s="1"/>
  <c r="I82" i="3"/>
  <c r="H105" i="3"/>
  <c r="S21" i="20"/>
  <c r="G21" i="20"/>
  <c r="I80" i="3"/>
  <c r="F80" i="3" s="1"/>
  <c r="D14" i="6"/>
  <c r="H96" i="3"/>
  <c r="E96" i="3" s="1"/>
  <c r="I79" i="3"/>
  <c r="F79" i="3" s="1"/>
  <c r="I78" i="3"/>
  <c r="F78" i="3" s="1"/>
  <c r="V11" i="6" l="1"/>
  <c r="E11" i="2"/>
  <c r="V10" i="6"/>
  <c r="F82" i="3"/>
  <c r="S11" i="6"/>
  <c r="D4" i="20"/>
  <c r="D3" i="20" s="1"/>
  <c r="F106" i="3"/>
  <c r="AV123" i="3"/>
  <c r="F123" i="3" s="1"/>
  <c r="E123" i="3"/>
  <c r="C11" i="4" s="1"/>
  <c r="R11" i="4" s="1"/>
  <c r="C11" i="2" s="1"/>
  <c r="Q10" i="4"/>
  <c r="S10" i="4" s="1"/>
  <c r="D10" i="4"/>
  <c r="Q11" i="4"/>
  <c r="L85" i="3"/>
  <c r="E21" i="20" s="1"/>
  <c r="E102" i="3"/>
  <c r="I10" i="4" s="1"/>
  <c r="F72" i="3"/>
  <c r="AT124" i="3"/>
  <c r="D124" i="3" s="1"/>
  <c r="B12" i="4" s="1"/>
  <c r="Q12" i="4" s="1"/>
  <c r="AT84" i="3"/>
  <c r="D84" i="3" s="1"/>
  <c r="N12" i="4" s="1"/>
  <c r="T12" i="4" s="1"/>
  <c r="AT94" i="3"/>
  <c r="D94" i="3" s="1"/>
  <c r="AT14" i="3"/>
  <c r="AT74" i="3"/>
  <c r="D74" i="3" s="1"/>
  <c r="AT114" i="3"/>
  <c r="D13" i="3"/>
  <c r="AU83" i="3"/>
  <c r="AV73" i="3"/>
  <c r="AV93" i="3"/>
  <c r="F93" i="3" s="1"/>
  <c r="AU14" i="3"/>
  <c r="AV13" i="3"/>
  <c r="F13" i="3" s="1"/>
  <c r="AU124" i="3"/>
  <c r="AU114" i="3"/>
  <c r="E114" i="3" s="1"/>
  <c r="R12" i="6" s="1"/>
  <c r="AU94" i="3"/>
  <c r="AU74" i="3"/>
  <c r="E74" i="3" s="1"/>
  <c r="E13" i="3"/>
  <c r="AV113" i="3"/>
  <c r="F113" i="3" s="1"/>
  <c r="L75" i="3"/>
  <c r="Q22" i="20"/>
  <c r="U22" i="20" s="1"/>
  <c r="Q17" i="20"/>
  <c r="E17" i="20"/>
  <c r="L115" i="3"/>
  <c r="L95" i="3"/>
  <c r="C7" i="2"/>
  <c r="D7" i="2" s="1"/>
  <c r="I7" i="2" s="1"/>
  <c r="C9" i="2"/>
  <c r="D9" i="2" s="1"/>
  <c r="I9" i="2" s="1"/>
  <c r="C8" i="2"/>
  <c r="D8" i="2" s="1"/>
  <c r="I8" i="2" s="1"/>
  <c r="V8" i="6"/>
  <c r="E10" i="2"/>
  <c r="R4" i="20"/>
  <c r="R3" i="20" s="1"/>
  <c r="F4" i="20"/>
  <c r="T6" i="6"/>
  <c r="S6" i="6"/>
  <c r="R5" i="6"/>
  <c r="R4" i="6"/>
  <c r="R19" i="20"/>
  <c r="R15" i="20" s="1"/>
  <c r="I23" i="20"/>
  <c r="M14" i="4"/>
  <c r="M15" i="4"/>
  <c r="U23" i="20"/>
  <c r="F19" i="20"/>
  <c r="F15" i="20" s="1"/>
  <c r="I5" i="4"/>
  <c r="I97" i="3"/>
  <c r="F97" i="3" s="1"/>
  <c r="P4" i="4"/>
  <c r="G19" i="20"/>
  <c r="G15" i="20" s="1"/>
  <c r="I9" i="4"/>
  <c r="I101" i="3"/>
  <c r="F101" i="3" s="1"/>
  <c r="I100" i="3"/>
  <c r="F100" i="3" s="1"/>
  <c r="I8" i="4"/>
  <c r="I7" i="4"/>
  <c r="I99" i="3"/>
  <c r="F99" i="3" s="1"/>
  <c r="D21" i="20"/>
  <c r="P21" i="20"/>
  <c r="S19" i="20"/>
  <c r="S15" i="20" s="1"/>
  <c r="I102" i="3"/>
  <c r="F102" i="3" s="1"/>
  <c r="I104" i="3"/>
  <c r="I96" i="3"/>
  <c r="F96" i="3" s="1"/>
  <c r="I4" i="4"/>
  <c r="I105" i="3"/>
  <c r="I6" i="4"/>
  <c r="I98" i="3"/>
  <c r="F98" i="3" s="1"/>
  <c r="I103" i="3"/>
  <c r="D11" i="4" l="1"/>
  <c r="B10" i="2"/>
  <c r="D10" i="2" s="1"/>
  <c r="I10" i="2" s="1"/>
  <c r="AV94" i="3"/>
  <c r="F94" i="3" s="1"/>
  <c r="E94" i="3"/>
  <c r="AV114" i="3"/>
  <c r="F114" i="3" s="1"/>
  <c r="D114" i="3"/>
  <c r="Q12" i="6" s="1"/>
  <c r="T12" i="6" s="1"/>
  <c r="E12" i="2" s="1"/>
  <c r="U12" i="6"/>
  <c r="AV124" i="3"/>
  <c r="F124" i="3" s="1"/>
  <c r="E124" i="3"/>
  <c r="C12" i="4" s="1"/>
  <c r="B11" i="2"/>
  <c r="D11" i="2" s="1"/>
  <c r="I11" i="2" s="1"/>
  <c r="S11" i="4"/>
  <c r="I21" i="20"/>
  <c r="Q21" i="20"/>
  <c r="U21" i="20" s="1"/>
  <c r="AV83" i="3"/>
  <c r="F83" i="3" s="1"/>
  <c r="E83" i="3"/>
  <c r="O11" i="4" s="1"/>
  <c r="AU103" i="3"/>
  <c r="F73" i="3"/>
  <c r="AU84" i="3"/>
  <c r="AV74" i="3"/>
  <c r="AT75" i="3"/>
  <c r="D75" i="3" s="1"/>
  <c r="AT125" i="3"/>
  <c r="D125" i="3" s="1"/>
  <c r="B13" i="4" s="1"/>
  <c r="AT85" i="3"/>
  <c r="D85" i="3" s="1"/>
  <c r="N13" i="4" s="1"/>
  <c r="T13" i="4" s="1"/>
  <c r="T14" i="4" s="1"/>
  <c r="AT95" i="3"/>
  <c r="D95" i="3" s="1"/>
  <c r="AT115" i="3"/>
  <c r="D115" i="3" s="1"/>
  <c r="Q13" i="6" s="1"/>
  <c r="T13" i="6" s="1"/>
  <c r="D14" i="3"/>
  <c r="AV14" i="3"/>
  <c r="F14" i="3" s="1"/>
  <c r="AU125" i="3"/>
  <c r="E125" i="3" s="1"/>
  <c r="C13" i="4" s="1"/>
  <c r="AU115" i="3"/>
  <c r="E115" i="3" s="1"/>
  <c r="R13" i="6" s="1"/>
  <c r="AU95" i="3"/>
  <c r="AU75" i="3"/>
  <c r="E75" i="3" s="1"/>
  <c r="E14" i="3"/>
  <c r="K105" i="3"/>
  <c r="Q4" i="20"/>
  <c r="Q3" i="20" s="1"/>
  <c r="U3" i="20" s="1"/>
  <c r="E4" i="20"/>
  <c r="E3" i="20" s="1"/>
  <c r="E16" i="20"/>
  <c r="I16" i="20" s="1"/>
  <c r="I17" i="20"/>
  <c r="Q16" i="20"/>
  <c r="U16" i="20" s="1"/>
  <c r="U17" i="20"/>
  <c r="S4" i="6"/>
  <c r="U4" i="6"/>
  <c r="F3" i="20"/>
  <c r="B6" i="2"/>
  <c r="E6" i="2"/>
  <c r="V6" i="6"/>
  <c r="S5" i="6"/>
  <c r="U5" i="6"/>
  <c r="J10" i="4"/>
  <c r="U10" i="4"/>
  <c r="J4" i="4"/>
  <c r="U4" i="4"/>
  <c r="J7" i="4"/>
  <c r="U7" i="4"/>
  <c r="J9" i="4"/>
  <c r="U9" i="4"/>
  <c r="J6" i="4"/>
  <c r="U6" i="4"/>
  <c r="P20" i="20"/>
  <c r="D20" i="20"/>
  <c r="J8" i="4"/>
  <c r="U8" i="4"/>
  <c r="J5" i="4"/>
  <c r="U5" i="4"/>
  <c r="S13" i="6" l="1"/>
  <c r="Q14" i="6"/>
  <c r="B12" i="2"/>
  <c r="S12" i="6"/>
  <c r="T14" i="6"/>
  <c r="V12" i="6"/>
  <c r="AV95" i="3"/>
  <c r="F95" i="3" s="1"/>
  <c r="E95" i="3"/>
  <c r="N14" i="4"/>
  <c r="E13" i="2"/>
  <c r="E14" i="2" s="1"/>
  <c r="R14" i="6"/>
  <c r="U13" i="6"/>
  <c r="V13" i="6" s="1"/>
  <c r="C14" i="4"/>
  <c r="R13" i="4"/>
  <c r="R12" i="4"/>
  <c r="D12" i="4"/>
  <c r="Q13" i="4"/>
  <c r="B14" i="4"/>
  <c r="D13" i="4"/>
  <c r="AV84" i="3"/>
  <c r="F84" i="3" s="1"/>
  <c r="E84" i="3"/>
  <c r="O12" i="4" s="1"/>
  <c r="P12" i="4" s="1"/>
  <c r="P11" i="4"/>
  <c r="AV103" i="3"/>
  <c r="F103" i="3" s="1"/>
  <c r="E103" i="3"/>
  <c r="I11" i="4" s="1"/>
  <c r="AU104" i="3"/>
  <c r="F74" i="3"/>
  <c r="AV125" i="3"/>
  <c r="F125" i="3" s="1"/>
  <c r="AV115" i="3"/>
  <c r="F115" i="3" s="1"/>
  <c r="AU85" i="3"/>
  <c r="AV75" i="3"/>
  <c r="I3" i="20"/>
  <c r="I4" i="20"/>
  <c r="U4" i="20"/>
  <c r="L105" i="3"/>
  <c r="V5" i="6"/>
  <c r="C5" i="2"/>
  <c r="D5" i="2" s="1"/>
  <c r="I5" i="2" s="1"/>
  <c r="C4" i="2"/>
  <c r="V4" i="6"/>
  <c r="D6" i="2"/>
  <c r="I6" i="2" s="1"/>
  <c r="S15" i="6"/>
  <c r="S14" i="6"/>
  <c r="V8" i="4"/>
  <c r="F8" i="2"/>
  <c r="G8" i="2" s="1"/>
  <c r="J8" i="2" s="1"/>
  <c r="V4" i="4"/>
  <c r="F4" i="2"/>
  <c r="V6" i="4"/>
  <c r="F6" i="2"/>
  <c r="G6" i="2" s="1"/>
  <c r="J6" i="2" s="1"/>
  <c r="V7" i="4"/>
  <c r="F7" i="2"/>
  <c r="G7" i="2" s="1"/>
  <c r="J7" i="2" s="1"/>
  <c r="V5" i="4"/>
  <c r="F5" i="2"/>
  <c r="G5" i="2" s="1"/>
  <c r="J5" i="2" s="1"/>
  <c r="D19" i="20"/>
  <c r="V10" i="4"/>
  <c r="F10" i="2"/>
  <c r="G10" i="2" s="1"/>
  <c r="J10" i="2" s="1"/>
  <c r="P19" i="20"/>
  <c r="V9" i="4"/>
  <c r="F9" i="2"/>
  <c r="G9" i="2" s="1"/>
  <c r="J9" i="2" s="1"/>
  <c r="U14" i="6" l="1"/>
  <c r="C13" i="2"/>
  <c r="C12" i="2"/>
  <c r="D12" i="2" s="1"/>
  <c r="I12" i="2" s="1"/>
  <c r="S12" i="4"/>
  <c r="R14" i="4"/>
  <c r="D15" i="4"/>
  <c r="D14" i="4"/>
  <c r="B13" i="2"/>
  <c r="B14" i="2" s="1"/>
  <c r="S13" i="4"/>
  <c r="Q14" i="4"/>
  <c r="AV104" i="3"/>
  <c r="F104" i="3" s="1"/>
  <c r="E104" i="3"/>
  <c r="I12" i="4" s="1"/>
  <c r="U11" i="4"/>
  <c r="J11" i="4"/>
  <c r="AV85" i="3"/>
  <c r="F85" i="3" s="1"/>
  <c r="E85" i="3"/>
  <c r="O13" i="4" s="1"/>
  <c r="AU105" i="3"/>
  <c r="F75" i="3"/>
  <c r="E20" i="20"/>
  <c r="Q20" i="20"/>
  <c r="D4" i="2"/>
  <c r="V15" i="6"/>
  <c r="V14" i="6"/>
  <c r="P15" i="20"/>
  <c r="D15" i="20"/>
  <c r="G4" i="2"/>
  <c r="C14" i="2" l="1"/>
  <c r="S15" i="4"/>
  <c r="S14" i="4"/>
  <c r="D13" i="2"/>
  <c r="I13" i="2" s="1"/>
  <c r="AV105" i="3"/>
  <c r="F105" i="3" s="1"/>
  <c r="E105" i="3"/>
  <c r="I13" i="4" s="1"/>
  <c r="P13" i="4"/>
  <c r="O14" i="4"/>
  <c r="F11" i="2"/>
  <c r="G11" i="2" s="1"/>
  <c r="J11" i="2" s="1"/>
  <c r="V11" i="4"/>
  <c r="J12" i="4"/>
  <c r="U12" i="4"/>
  <c r="E19" i="20"/>
  <c r="I20" i="20"/>
  <c r="Q19" i="20"/>
  <c r="U20" i="20"/>
  <c r="I4" i="2"/>
  <c r="J4" i="2"/>
  <c r="I14" i="2" l="1"/>
  <c r="J21" i="2" s="1"/>
  <c r="D14" i="2"/>
  <c r="V12" i="4"/>
  <c r="F12" i="2"/>
  <c r="G12" i="2" s="1"/>
  <c r="J12" i="2" s="1"/>
  <c r="P15" i="4"/>
  <c r="P14" i="4"/>
  <c r="I14" i="4"/>
  <c r="U13" i="4"/>
  <c r="J13" i="4"/>
  <c r="J14" i="4" s="1"/>
  <c r="Q15" i="20"/>
  <c r="U15" i="20" s="1"/>
  <c r="U19" i="20"/>
  <c r="E15" i="20"/>
  <c r="I15" i="20" s="1"/>
  <c r="I19" i="20"/>
  <c r="K4" i="2"/>
  <c r="J15" i="4" l="1"/>
  <c r="U14" i="4"/>
  <c r="V13" i="4"/>
  <c r="F13" i="2"/>
  <c r="K5" i="2"/>
  <c r="K6" i="2" s="1"/>
  <c r="K7" i="2" s="1"/>
  <c r="K8" i="2" s="1"/>
  <c r="K9" i="2" s="1"/>
  <c r="K10" i="2" s="1"/>
  <c r="K11" i="2" s="1"/>
  <c r="K12" i="2" s="1"/>
  <c r="L4" i="2"/>
  <c r="G13" i="2" l="1"/>
  <c r="F14" i="2"/>
  <c r="V15" i="4"/>
  <c r="J17" i="2" s="1"/>
  <c r="B2" i="7" s="1"/>
  <c r="V14" i="4"/>
  <c r="L5" i="2"/>
  <c r="L6" i="2" s="1"/>
  <c r="L7" i="2" s="1"/>
  <c r="L8" i="2" s="1"/>
  <c r="L9" i="2" s="1"/>
  <c r="L10" i="2" s="1"/>
  <c r="L11" i="2" s="1"/>
  <c r="L12" i="2" s="1"/>
  <c r="F7" i="7" l="1"/>
  <c r="I7" i="7"/>
  <c r="O7" i="7"/>
  <c r="L7" i="7"/>
  <c r="R7" i="7"/>
  <c r="C42" i="7"/>
  <c r="C26" i="7"/>
  <c r="C7" i="7"/>
  <c r="J13" i="2"/>
  <c r="J19" i="2"/>
  <c r="G14" i="2"/>
  <c r="J14" i="2" l="1"/>
  <c r="J22" i="2" s="1"/>
  <c r="K13" i="2"/>
  <c r="L13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KPMG</author>
  </authors>
  <commentList>
    <comment ref="I14" authorId="0" shapeId="0" xr:uid="{00000000-0006-0000-0300-000001000000}">
      <text>
        <r>
          <rPr>
            <sz val="8"/>
            <color rgb="FF000000"/>
            <rFont val="Tahoma"/>
            <family val="2"/>
            <charset val="238"/>
          </rPr>
          <t xml:space="preserve">ocakavame zapornu hodnotu
</t>
        </r>
        <r>
          <rPr>
            <sz val="8"/>
            <color rgb="FF000000"/>
            <rFont val="Tahoma"/>
            <family val="2"/>
            <charset val="238"/>
          </rPr>
          <t xml:space="preserve">
</t>
        </r>
        <r>
          <rPr>
            <sz val="8"/>
            <color rgb="FF000000"/>
            <rFont val="Tahoma"/>
            <family val="2"/>
            <charset val="238"/>
          </rPr>
          <t>tato zaporna hodnota ma zodpovedat max. fin. pomoci z SF</t>
        </r>
      </text>
    </comment>
    <comment ref="J14" authorId="0" shapeId="0" xr:uid="{00000000-0006-0000-0300-000002000000}">
      <text>
        <r>
          <rPr>
            <sz val="8"/>
            <color rgb="FF000000"/>
            <rFont val="Tahoma"/>
            <family val="2"/>
            <charset val="238"/>
          </rPr>
          <t>ocakavame kladnu hodnotu (moze byt aj nizko nad nulou)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Krok Martin</author>
  </authors>
  <commentList>
    <comment ref="AG188" authorId="0" shapeId="0" xr:uid="{00000000-0006-0000-0D00-000001000000}">
      <text>
        <r>
          <rPr>
            <b/>
            <sz val="9"/>
            <color rgb="FF000000"/>
            <rFont val="Segoe UI"/>
            <family val="2"/>
            <charset val="238"/>
          </rPr>
          <t>Krok Martin:</t>
        </r>
        <r>
          <rPr>
            <sz val="9"/>
            <color rgb="FF000000"/>
            <rFont val="Segoe UI"/>
            <family val="2"/>
            <charset val="238"/>
          </rPr>
          <t xml:space="preserve">
</t>
        </r>
        <r>
          <rPr>
            <sz val="9"/>
            <color rgb="FF000000"/>
            <rFont val="Segoe UI"/>
            <family val="2"/>
            <charset val="238"/>
          </rPr>
          <t xml:space="preserve">Súčet by mal zodpoveď Investičným nákladom na vývoj aplikácií
</t>
        </r>
        <r>
          <rPr>
            <sz val="9"/>
            <color rgb="FF000000"/>
            <rFont val="Segoe UI"/>
            <family val="2"/>
            <charset val="238"/>
          </rPr>
          <t xml:space="preserve"> v Alternatíve 2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Krok Martin</author>
  </authors>
  <commentList>
    <comment ref="AG12" authorId="0" shapeId="0" xr:uid="{00000000-0006-0000-0F00-000001000000}">
      <text>
        <r>
          <rPr>
            <b/>
            <sz val="9"/>
            <color indexed="81"/>
            <rFont val="Segoe UI"/>
            <family val="2"/>
            <charset val="238"/>
          </rPr>
          <t>Krok Martin:</t>
        </r>
        <r>
          <rPr>
            <sz val="9"/>
            <color indexed="81"/>
            <rFont val="Segoe UI"/>
            <family val="2"/>
            <charset val="238"/>
          </rPr>
          <t xml:space="preserve">
Súčet by mal zodpoveď Investičným nákladom na vývoj aplikácií
 v Alternatíve 2</t>
        </r>
      </text>
    </comment>
    <comment ref="AH12" authorId="0" shapeId="0" xr:uid="{00000000-0006-0000-0F00-000002000000}">
      <text>
        <r>
          <rPr>
            <b/>
            <sz val="9"/>
            <color indexed="81"/>
            <rFont val="Segoe UI"/>
            <family val="2"/>
            <charset val="238"/>
          </rPr>
          <t>Krok Martin:</t>
        </r>
        <r>
          <rPr>
            <sz val="9"/>
            <color indexed="81"/>
            <rFont val="Segoe UI"/>
            <family val="2"/>
            <charset val="238"/>
          </rPr>
          <t xml:space="preserve">
Súčet by mal zodpoveď Investičným nákladom na vývoj aplikácií
 v Alternatíve 2</t>
        </r>
      </text>
    </comment>
    <comment ref="AI12" authorId="0" shapeId="0" xr:uid="{00000000-0006-0000-0F00-000003000000}">
      <text>
        <r>
          <rPr>
            <b/>
            <sz val="9"/>
            <color indexed="81"/>
            <rFont val="Segoe UI"/>
            <family val="2"/>
            <charset val="238"/>
          </rPr>
          <t>Krok Martin:</t>
        </r>
        <r>
          <rPr>
            <sz val="9"/>
            <color indexed="81"/>
            <rFont val="Segoe UI"/>
            <family val="2"/>
            <charset val="238"/>
          </rPr>
          <t xml:space="preserve">
Súčet by mal zodpoveď Investičným nákladom na vývoj aplikácií
 v Alternatíve 2</t>
        </r>
      </text>
    </comment>
    <comment ref="AP12" authorId="0" shapeId="0" xr:uid="{00000000-0006-0000-0F00-000004000000}">
      <text>
        <r>
          <rPr>
            <b/>
            <sz val="9"/>
            <color indexed="81"/>
            <rFont val="Segoe UI"/>
            <family val="2"/>
            <charset val="238"/>
          </rPr>
          <t>Krok Martin:</t>
        </r>
        <r>
          <rPr>
            <sz val="9"/>
            <color indexed="81"/>
            <rFont val="Segoe UI"/>
            <family val="2"/>
            <charset val="238"/>
          </rPr>
          <t xml:space="preserve">
Súčet by mal zodpoveď Investičným nákladom na vývoj aplikácií
 v Alternatíve 2</t>
        </r>
      </text>
    </comment>
  </commentList>
</comments>
</file>

<file path=xl/sharedStrings.xml><?xml version="1.0" encoding="utf-8"?>
<sst xmlns="http://schemas.openxmlformats.org/spreadsheetml/2006/main" count="1820" uniqueCount="455">
  <si>
    <t>Názov</t>
  </si>
  <si>
    <t>Popis</t>
  </si>
  <si>
    <t>Hodnota</t>
  </si>
  <si>
    <t>Životnosť projektu (t)</t>
  </si>
  <si>
    <t>Referenčné obdobie je počet rokov, na ktorý sa vo finančnej analýze (analýze nákladov a výnosov) uvádzajú predpovede. Predpovede týkajúce sa budúceho trendu projektu by sa mali formulovať na obdobie, ktoré je primerané jeho ekonomicky užitočnému trvaniu a ktoré je dosť dlhé na to, aby zahŕňalo jeho pravdepodobné dlhodobejšie dosahy. Ide o časové obdobie, kedy je možné overiť úspešnosť investície. Trvanie sa mení podľa povahy investície. Referenčný časový horizont v rokoch podľa sektorov je uvedený podľa prílohy 1 Delegovaného nariadenia Komisie (EÚ) 480/2014 z 3. marca 2014, ktorým sa dopĺňa všeobecné nariadenie.</t>
  </si>
  <si>
    <t>Referenčná diskontná sadzba (i)</t>
  </si>
  <si>
    <t>Sociálna diskontná sadzba (r)</t>
  </si>
  <si>
    <t>Cieľom CBA je preukázať pri štrukturálne významných investíciách, že ekonomická čistá súčasná hodnota za dané obdobie a pri stanovenej sociálnej diskontnej sadzbe je kladná.</t>
  </si>
  <si>
    <t>Diskontovanie odhadovaných nákladov a prínosov: keď sa odhadne tok ekonomických nákladov a prínosov, mala by sa uplatniť štandardná diskontovaná metodika peňažného toku pomocou sociálnej diskontnej sadzby</t>
  </si>
  <si>
    <t>Osobné náklady (Cper)</t>
  </si>
  <si>
    <t>Jednotka</t>
  </si>
  <si>
    <t>rok</t>
  </si>
  <si>
    <t>%</t>
  </si>
  <si>
    <t>EUR</t>
  </si>
  <si>
    <t xml:space="preserve">Diskontná sadzba, ktorá sa má používať vo finančnej analýze má informovať investora o alternatívnych kapitálových nákladoch. Môže sa za ňu považovať ušlý výnos najlepšieho alternatívneho projektu.
V prípade verejných investičných projektov spolufinancovaných z fondov sa stanovuje 4 % finančná diskontná sadzbu pre výpočet čistej súčasnej hodnoty investície v stálych cenách roku predloženia žiadosti o NFP.
</t>
  </si>
  <si>
    <t>EUR/hod</t>
  </si>
  <si>
    <t>Čistá súčasná hodnota z projektu</t>
  </si>
  <si>
    <t>Finančné prínosy</t>
  </si>
  <si>
    <t>Ekonomické prínosy</t>
  </si>
  <si>
    <t>koeficient obdobia</t>
  </si>
  <si>
    <t>Finančná (FNPV)</t>
  </si>
  <si>
    <t>Ekonomická (ENPV)</t>
  </si>
  <si>
    <t>Kumulovaná diskont. návratnosť ENPV</t>
  </si>
  <si>
    <t>Obdobie</t>
  </si>
  <si>
    <t>rozdiel</t>
  </si>
  <si>
    <t>t1</t>
  </si>
  <si>
    <t>t2</t>
  </si>
  <si>
    <t>t3</t>
  </si>
  <si>
    <t>t4</t>
  </si>
  <si>
    <t>t5</t>
  </si>
  <si>
    <t>t6</t>
  </si>
  <si>
    <t>t7</t>
  </si>
  <si>
    <t>t8</t>
  </si>
  <si>
    <t>t9</t>
  </si>
  <si>
    <t>t10</t>
  </si>
  <si>
    <t>SPOLU</t>
  </si>
  <si>
    <t>Cashflow projektu</t>
  </si>
  <si>
    <t>počet / rok</t>
  </si>
  <si>
    <t>hod.</t>
  </si>
  <si>
    <t>Kvalitatívne prínosy</t>
  </si>
  <si>
    <t>Parameter</t>
  </si>
  <si>
    <t>Počet podaní</t>
  </si>
  <si>
    <t>Výška administratívneho poplatku</t>
  </si>
  <si>
    <t>Počet zamestnancov vybavujúcich agendu</t>
  </si>
  <si>
    <t>Priame prínosy</t>
  </si>
  <si>
    <t>Nepriame prínosy</t>
  </si>
  <si>
    <t>Prínosy spolu</t>
  </si>
  <si>
    <t>Administratívne poplatky</t>
  </si>
  <si>
    <t>Ostatné daňové a nedaňové príjmy</t>
  </si>
  <si>
    <t>Cena ušetreného času používateľa</t>
  </si>
  <si>
    <t>Kvalitatívne prínosy vo finančnom vyjadrení</t>
  </si>
  <si>
    <t>Organizácia</t>
  </si>
  <si>
    <t>Ulica</t>
  </si>
  <si>
    <t>PSČ</t>
  </si>
  <si>
    <t>Web</t>
  </si>
  <si>
    <t>IČO</t>
  </si>
  <si>
    <t>Spracovateľ</t>
  </si>
  <si>
    <t xml:space="preserve">Kontakt na spracovateľa    </t>
  </si>
  <si>
    <t>Hlavička tabuľky</t>
  </si>
  <si>
    <t>Popisná informácia</t>
  </si>
  <si>
    <t>Metodický pokyn k vypracovaniu finančnej analýzy projektu, analýzy nákladov a prínosov projektu a finančnej analýzy žiadateľa o NFP v programovom období 2014 – 2020.</t>
  </si>
  <si>
    <t>Jednotlivé informácie sú farebne odlíšené nasledovne:</t>
  </si>
  <si>
    <t>Automaticky vypočitavané hodnoty</t>
  </si>
  <si>
    <t>Miesto na vpisovanie vlastných hodnôt</t>
  </si>
  <si>
    <t>Preddefinované konštanty</t>
  </si>
  <si>
    <t>Pre projekty zamerané na služby agendových informačných systémov</t>
  </si>
  <si>
    <t>HW</t>
  </si>
  <si>
    <t>SW</t>
  </si>
  <si>
    <t>Všeobecný materiál</t>
  </si>
  <si>
    <t>Variabilné výdavky</t>
  </si>
  <si>
    <t>Výdavky spolu</t>
  </si>
  <si>
    <t>ENPV</t>
  </si>
  <si>
    <t>Aplikačný modul 1</t>
  </si>
  <si>
    <t>Aplikačný modul 2</t>
  </si>
  <si>
    <t>Obstaranie, inštalácia SW produktu vrátane licencie k SW</t>
  </si>
  <si>
    <t>013 Softvér</t>
  </si>
  <si>
    <t>Kód EKO klasifikácie</t>
  </si>
  <si>
    <t>Účet/skupina výdavkov</t>
  </si>
  <si>
    <t>Vytvorenie aplikácie</t>
  </si>
  <si>
    <t>Školenia spojené so SW a aplikáciou</t>
  </si>
  <si>
    <t>518 Ostatné služby</t>
  </si>
  <si>
    <t>Prevádzka vytvoreného riešenia</t>
  </si>
  <si>
    <t>Poplatky vlastníkovi SW produktu - údržba / support k licenciám</t>
  </si>
  <si>
    <t>511 Opravy a udržiavanie</t>
  </si>
  <si>
    <t>Upgrade SW produktu</t>
  </si>
  <si>
    <t>Poplatky za udržanie funkčnosti / dostupnosti aplikácie / update</t>
  </si>
  <si>
    <t>Aplikačná podpora / helpdesk</t>
  </si>
  <si>
    <t>Rozvoj - doplnenie funkcionality aplikácie / upgrade</t>
  </si>
  <si>
    <t>Personálne náklady spojené s prevádzkou SW produktu a aplikácie</t>
  </si>
  <si>
    <t>521 Mzdové výdavky</t>
  </si>
  <si>
    <t>Obstaranie</t>
  </si>
  <si>
    <t>Prevádzka riešenia</t>
  </si>
  <si>
    <t>Nákup, inštalácia a sprevádzkovanie HW 
vrátane systémového SW</t>
  </si>
  <si>
    <t>Nákup, inštalácia a sprevádzkovanie HW
 vrátane systémového SW</t>
  </si>
  <si>
    <t>Školenia spojené s HW</t>
  </si>
  <si>
    <t>022 Samostatné hnuteľné veci
 a súbory hnuteľných vecí</t>
  </si>
  <si>
    <t>Poplatky dodávateľovi podpory HW - údržba/maintenance</t>
  </si>
  <si>
    <t>Upgrade HW</t>
  </si>
  <si>
    <t>Náklady na priestory, energie</t>
  </si>
  <si>
    <t>Personálne náklady spojené s prevádzkou HW</t>
  </si>
  <si>
    <t>Náklady na obstaranie a prevádzku HW</t>
  </si>
  <si>
    <t>Náklady na obstaranie a prevádzku SW</t>
  </si>
  <si>
    <t>Celkové náklady na vlastníctvo (TCO)</t>
  </si>
  <si>
    <t>Rok</t>
  </si>
  <si>
    <t>HW sumár obstaranie</t>
  </si>
  <si>
    <t>HW sumár prevádzka</t>
  </si>
  <si>
    <t xml:space="preserve">Spolu </t>
  </si>
  <si>
    <t>Spolu</t>
  </si>
  <si>
    <t>SW produkty</t>
  </si>
  <si>
    <t>Aplikácie</t>
  </si>
  <si>
    <t>SW produkty - sumár obstaranie</t>
  </si>
  <si>
    <t>SW produkty - sumár prevádzka</t>
  </si>
  <si>
    <t>Aplikácie - sumár obstaranie</t>
  </si>
  <si>
    <t>Aplikácie - sumár prevádzka</t>
  </si>
  <si>
    <t xml:space="preserve">Prvý rok, ktorým výpočet CBA a TCO začína, rok začatia projektu </t>
  </si>
  <si>
    <t>Príloha pre výpočet TCO a čistej súčasnej hodnoty z projektu</t>
  </si>
  <si>
    <t>Názov riešenia</t>
  </si>
  <si>
    <t>112 Zásoby</t>
  </si>
  <si>
    <t>Náklady na existujúce riešenie
(pôvodné riešenie pred realizáciou projektu OP II), ktoré bolo nahradené</t>
  </si>
  <si>
    <t>Kód ISVS z MetaIS</t>
  </si>
  <si>
    <t>Číslo projektu ITMS</t>
  </si>
  <si>
    <t>Vytvorenie riešenia - obstaranie</t>
  </si>
  <si>
    <t>BCR</t>
  </si>
  <si>
    <t>Výstup/funkcionalita projektu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</si>
  <si>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</si>
  <si>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</si>
  <si>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</si>
  <si>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</si>
  <si>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</si>
  <si>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</si>
  <si>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</si>
  <si>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</si>
  <si>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</si>
  <si>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</si>
  <si>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</si>
  <si>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</si>
  <si>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</si>
  <si>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</si>
  <si>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</si>
  <si>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</si>
  <si>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</si>
  <si>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</si>
  <si>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</si>
  <si>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</si>
  <si>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</si>
  <si>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</si>
  <si>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M24</t>
  </si>
  <si>
    <t>Počet dní interné</t>
  </si>
  <si>
    <t>Počet dní externé</t>
  </si>
  <si>
    <t>Suma interné</t>
  </si>
  <si>
    <t>Suma externé</t>
  </si>
  <si>
    <t>Publicita a informovanosť</t>
  </si>
  <si>
    <t xml:space="preserve">Projektové riadenie </t>
  </si>
  <si>
    <t>INDIKATÍVNY ROZPOČET SPOLU</t>
  </si>
  <si>
    <t>Rozdiel</t>
  </si>
  <si>
    <t>NPV</t>
  </si>
  <si>
    <t>HW (aj systémový SW) sumár obstaranie</t>
  </si>
  <si>
    <t>HW (aj systémový SW) sumár prevádzka</t>
  </si>
  <si>
    <t>Modul 2</t>
  </si>
  <si>
    <t>Modul 3</t>
  </si>
  <si>
    <t>Modul 4</t>
  </si>
  <si>
    <t>Modul N</t>
  </si>
  <si>
    <t>organizácia A</t>
  </si>
  <si>
    <t>organizácia B</t>
  </si>
  <si>
    <t>organizácia C</t>
  </si>
  <si>
    <t>TO BE</t>
  </si>
  <si>
    <t>organizácia ...</t>
  </si>
  <si>
    <t>Výsledná hodnota</t>
  </si>
  <si>
    <t>Všetky prínosové položky sú automaticky vypočítané na základe údajov uvedených v záložkách TCO, spotrebované cloudové služby a Parametre - Agendové IS</t>
  </si>
  <si>
    <t>Všetky výdavkové položky sú automaticky vypočítané na základe údajov uvedených v záložkách TCO a Parametre - Agendové IS</t>
  </si>
  <si>
    <t>FIRR</t>
  </si>
  <si>
    <t>EIRR</t>
  </si>
  <si>
    <t>FNPV</t>
  </si>
  <si>
    <t>pomer prínosov a nákladov</t>
  </si>
  <si>
    <t>finančná vnútorná výnosová miera (%)</t>
  </si>
  <si>
    <t>ekonomická vnútorná výnosová miera (%)</t>
  </si>
  <si>
    <t>Minimálna hodnota</t>
  </si>
  <si>
    <t>-</t>
  </si>
  <si>
    <t>Výsledok CBA</t>
  </si>
  <si>
    <t>Priemerná mzda vo verejnej správe (aktuálna, W_ps)</t>
  </si>
  <si>
    <t xml:space="preserve">Priemerná mzda v NH (Cperc) </t>
  </si>
  <si>
    <t>Náklady IT systém</t>
  </si>
  <si>
    <t>FTE úradník</t>
  </si>
  <si>
    <t>FTE</t>
  </si>
  <si>
    <t>Administrtívny poplatok</t>
  </si>
  <si>
    <t>človeko-hod.</t>
  </si>
  <si>
    <t>Cena ušetreného času používateľa
(S pravidlom polovice)</t>
  </si>
  <si>
    <t>Cena ušetreného času úradníka</t>
  </si>
  <si>
    <r>
      <t xml:space="preserve">Materiálové náklady na 1 podanie </t>
    </r>
    <r>
      <rPr>
        <i/>
        <sz val="11"/>
        <color theme="1"/>
        <rFont val="Calibri"/>
        <family val="2"/>
        <charset val="238"/>
        <scheme val="minor"/>
      </rPr>
      <t xml:space="preserve">(napr. Poštovné (0,83 EUR)+Tlač (0,02 EUR)+Papier (0,01 EUR)+Obálka (0,03 EUR). Zhotoviteľ štúdie doplní skutočné náklady)
</t>
    </r>
  </si>
  <si>
    <t>Materiálové náklady</t>
  </si>
  <si>
    <t>Náklady na budúce riešenie</t>
  </si>
  <si>
    <t>Čas potrebný na vypracovanie a doručenie podania (ušetrený čas používateľa)</t>
  </si>
  <si>
    <t>Trvanie spracovania podania (ušetrený čas úradníka)</t>
  </si>
  <si>
    <t>Zníženie kvalitatívnych prínosov</t>
  </si>
  <si>
    <t>Zníženie očakávaného ušetreného času úradníka</t>
  </si>
  <si>
    <t>Zníženie očakávaného ušetreného času používateľa</t>
  </si>
  <si>
    <t>Zníženie počtu podaní v budúcom stave</t>
  </si>
  <si>
    <t>Zvýšenie nákladov - TCO celkovo</t>
  </si>
  <si>
    <t>Zvýšenie CAPEX</t>
  </si>
  <si>
    <t>Aplikačný modul N</t>
  </si>
  <si>
    <t>Minimálny počet MD</t>
  </si>
  <si>
    <t>Maximálny počet MD</t>
  </si>
  <si>
    <t>Priemerný MD rate</t>
  </si>
  <si>
    <t xml:space="preserve">Modul 1 </t>
  </si>
  <si>
    <t>Maximálna suma</t>
  </si>
  <si>
    <t>Minimálna suma</t>
  </si>
  <si>
    <t>Vyplní oslovený dodávateľ</t>
  </si>
  <si>
    <t>Ročná prevádzka celého systému (SLA) vrátane zmenových konaní</t>
  </si>
  <si>
    <t>Vyplní spracovateľ projektu</t>
  </si>
  <si>
    <t>Výstup/funkcionalita projektu
(všetky náklady vrátane analýzy, dizajnu, testovania a nasadenia)</t>
  </si>
  <si>
    <t>Vysvetlenie rozptylu medzi minimálnou a maximálnou sumou 
(nepovinné)</t>
  </si>
  <si>
    <t>Rozdiel v nákladoch medzi existujúcim a navrhovaným riešením</t>
  </si>
  <si>
    <t>Prínosy</t>
  </si>
  <si>
    <t xml:space="preserve">Úradníci (€) </t>
  </si>
  <si>
    <t>Občania (€)</t>
  </si>
  <si>
    <t>Úradníci (FTE)</t>
  </si>
  <si>
    <t>Aplikačný modul 3</t>
  </si>
  <si>
    <t>IT - CAPEX</t>
  </si>
  <si>
    <t>IT - OPEX</t>
  </si>
  <si>
    <t>N/A</t>
  </si>
  <si>
    <t>Nevyčíslené spoločenské prínosy</t>
  </si>
  <si>
    <t>...</t>
  </si>
  <si>
    <t>Aplikačný modul - SW a Aplikácie</t>
  </si>
  <si>
    <t>(prosíme doplniť)...</t>
  </si>
  <si>
    <r>
      <t xml:space="preserve">Sem prosím vložte procesnú mapu stavu </t>
    </r>
    <r>
      <rPr>
        <b/>
        <sz val="11"/>
        <color theme="1"/>
        <rFont val="Calibri"/>
        <family val="2"/>
        <charset val="238"/>
        <scheme val="minor"/>
      </rPr>
      <t>AS IS</t>
    </r>
    <r>
      <rPr>
        <sz val="11"/>
        <color theme="1"/>
        <rFont val="Calibri"/>
        <family val="2"/>
        <charset val="238"/>
        <scheme val="minor"/>
      </rPr>
      <t xml:space="preserve"> a stavu </t>
    </r>
    <r>
      <rPr>
        <b/>
        <sz val="11"/>
        <color theme="1"/>
        <rFont val="Calibri"/>
        <family val="2"/>
        <charset val="238"/>
        <scheme val="minor"/>
      </rPr>
      <t>TO BE</t>
    </r>
  </si>
  <si>
    <t>napr.</t>
  </si>
  <si>
    <t>AS IS</t>
  </si>
  <si>
    <t>Procesy na strane úradníka (časové hodnoty)</t>
  </si>
  <si>
    <t>Proces č. 1</t>
  </si>
  <si>
    <t>Procesný krok č. 1</t>
  </si>
  <si>
    <t>Procesný krok č. 2</t>
  </si>
  <si>
    <t>Procesný krok č. 3</t>
  </si>
  <si>
    <t>Proces č. 2</t>
  </si>
  <si>
    <t>Zdroj</t>
  </si>
  <si>
    <t>prosím uveďte zdroj, v prípade vzorového prieskumu prosím vyplňte hodnoty za jednotlivé merania</t>
  </si>
  <si>
    <t>Meranie č. 1</t>
  </si>
  <si>
    <t>Meranie č. 2</t>
  </si>
  <si>
    <t>Meranie č. 3</t>
  </si>
  <si>
    <t>Meranie č. 4</t>
  </si>
  <si>
    <t>Meranie č. 5</t>
  </si>
  <si>
    <t>Meranie č. 6</t>
  </si>
  <si>
    <t>Meranie č. 7</t>
  </si>
  <si>
    <t>Meranie č. 8</t>
  </si>
  <si>
    <t>Meranie č. 9</t>
  </si>
  <si>
    <t>Meranie č. 10</t>
  </si>
  <si>
    <t>Meranie č. 11</t>
  </si>
  <si>
    <t>Meranie č. 12</t>
  </si>
  <si>
    <t>Meranie č. 13</t>
  </si>
  <si>
    <t>Meranie č. 14</t>
  </si>
  <si>
    <t>Meranie č. 15</t>
  </si>
  <si>
    <t>Meranie č. 16</t>
  </si>
  <si>
    <t>Meranie č. 17</t>
  </si>
  <si>
    <t>Meranie č. 18</t>
  </si>
  <si>
    <t>Meranie č. 19</t>
  </si>
  <si>
    <t>Meranie č. 20</t>
  </si>
  <si>
    <t>Meranie č. 21</t>
  </si>
  <si>
    <t>Meranie č. 22</t>
  </si>
  <si>
    <t>Meranie č. 23</t>
  </si>
  <si>
    <t>Meranie č. 24</t>
  </si>
  <si>
    <t>Meranie č. 25</t>
  </si>
  <si>
    <t>Meranie č. 26</t>
  </si>
  <si>
    <t>Meranie č. 27</t>
  </si>
  <si>
    <t>Meranie č. 28</t>
  </si>
  <si>
    <t>Meranie č. 29</t>
  </si>
  <si>
    <t>Meranie č. 30</t>
  </si>
  <si>
    <t>Procesy na strane občana (časové hodnoty)</t>
  </si>
  <si>
    <t>prosím doplňte časové trvanie aktivity (vložením "1")</t>
  </si>
  <si>
    <t>Zoznam hárkov s vysvetlením a pokynmi</t>
  </si>
  <si>
    <t>Sumarizácia</t>
  </si>
  <si>
    <t>CBA</t>
  </si>
  <si>
    <t>Analyza citlivosti</t>
  </si>
  <si>
    <t>Výdavky</t>
  </si>
  <si>
    <t>Parametre</t>
  </si>
  <si>
    <t>TCO</t>
  </si>
  <si>
    <t>TCO Alt. 1 - SW</t>
  </si>
  <si>
    <t>TCO Alt. 1 - HW</t>
  </si>
  <si>
    <t>TCO Alt. 2 - SW</t>
  </si>
  <si>
    <t>TCO Alt. 2 - HW</t>
  </si>
  <si>
    <t>Rozpočet - vývoj aplikácii</t>
  </si>
  <si>
    <t>Rozdiel
(voči min. riešenia navrhovaneho obstarávateĹom)</t>
  </si>
  <si>
    <t>Popis zmien v alternatívnom riešení
(nepovinné)</t>
  </si>
  <si>
    <t>Alternatívne riešeine
(nepovinné)</t>
  </si>
  <si>
    <t>Riešenie navrhované obstarávateľom</t>
  </si>
  <si>
    <t>Slepý rozpočet</t>
  </si>
  <si>
    <t>Faktory</t>
  </si>
  <si>
    <t>Meranie prínosov</t>
  </si>
  <si>
    <t>Procesné mapy</t>
  </si>
  <si>
    <t>Procesy AS IS</t>
  </si>
  <si>
    <t>Procesy TO BE</t>
  </si>
  <si>
    <t>Hárok</t>
  </si>
  <si>
    <t>Účel hárku</t>
  </si>
  <si>
    <t>Vymenovanie a popísanie nevyčíslených spoločenských prínosov</t>
  </si>
  <si>
    <t>Sumarizácia výsledkov CBA podľa prínosov a modulov</t>
  </si>
  <si>
    <t>Výsledky CBA na agregátnej úrovni, výpočet BCR</t>
  </si>
  <si>
    <t>Žiadne</t>
  </si>
  <si>
    <t>Vstupy od zhotoviteľa (žlté polia)</t>
  </si>
  <si>
    <t>Automatický výpočet citlivosti výsledkov CBA na zmeny parametrov</t>
  </si>
  <si>
    <t>Výpočet prínosov projektu na základe vstupných parametrov</t>
  </si>
  <si>
    <t>Výpočet výdavkov projektu na základe vstupných parametrov</t>
  </si>
  <si>
    <t>Polia "Ostatné daňové a nedaňové príjmy" (ak projekt také generuje)</t>
  </si>
  <si>
    <t>Vstupné parametre pre jednotlivé moduly/životné situácie: počty podaní, trvania času</t>
  </si>
  <si>
    <t>Všetky relevantné žlté polia</t>
  </si>
  <si>
    <t>Zhrnutie celkových nákladov na vlastníctvo oboch alternatív projektu</t>
  </si>
  <si>
    <t xml:space="preserve">Náklady na vlastníctvo softvéru alternatívy 1 (AS IS) </t>
  </si>
  <si>
    <t xml:space="preserve">Náklady na vlastníctvo hardvéru alternatívy 1 (AS IS) </t>
  </si>
  <si>
    <t xml:space="preserve">Náklady na vlastníctvo softvéru alternatívy 2 (TO BE) </t>
  </si>
  <si>
    <t>Náklady na vlastníctvo hardvéru alternatívy 2 (TO BE)</t>
  </si>
  <si>
    <t>Všetky relevantné žlté polia a časové trvanie projektu</t>
  </si>
  <si>
    <t>Vyplnia dodávateľia, oslovení v procese trhovej konzultácie</t>
  </si>
  <si>
    <t>Zoznam modulov s ich opisom a harmonogramom</t>
  </si>
  <si>
    <t>Spoločné vstupné parametre pre ocenenie prínosov a výpočet CBA</t>
  </si>
  <si>
    <t>Aktuálne priemerné mzdy v hospodárstve podľa ŠÚ SR, rok začiatku projektu</t>
  </si>
  <si>
    <t xml:space="preserve">Slúži na rozdelenie prínosov podľa jednotlivých úradov (ak je to možné) 
a na ex-post monitorovanie dosahovania prínosov. </t>
  </si>
  <si>
    <t xml:space="preserve">V procese prípravy štúdie vyplní iba žlté stĺpce označené ako "Alt. 2", ktoré rozdeľujú prínosy podľa úradov </t>
  </si>
  <si>
    <t>Procesné mapy súčasného a budúceho stavu biznis procesov.</t>
  </si>
  <si>
    <t>Procesné mapy ako obrázky.</t>
  </si>
  <si>
    <t xml:space="preserve">Zdroj dát pre odhad časovej náročnosti súčasných procesov. </t>
  </si>
  <si>
    <t xml:space="preserve">Zdroj dát pre odhad časovej náročnosti budúcich procesov. </t>
  </si>
  <si>
    <t>Relevantné merania podľa procesov a procesných krokov.</t>
  </si>
  <si>
    <t>Riadenie projektu</t>
  </si>
  <si>
    <t>Riadenie a publicita</t>
  </si>
  <si>
    <t>Projektové riadenie</t>
  </si>
  <si>
    <t>Počet podaní / volaní</t>
  </si>
  <si>
    <t>Priemerná mesačná hrubá mzda vo verejnej správe za 1. - 4. Q./2017 (obdobie aktualizovať k času predloženia dokumentu), podľa ŠÚ SR</t>
  </si>
  <si>
    <t>Priemerná mesačná hrubá mzda v národnom hospodárstve SR za 1. - 4. Q./2017 (obdobie aktualizovať k času predloženia dokumentu), podľa ŠÚ SR</t>
  </si>
  <si>
    <t>Fond pracovnej doby - VS (FPDvs)</t>
  </si>
  <si>
    <t>hod/rok</t>
  </si>
  <si>
    <t>Fond pracovnej doby - NH (FPDnh)</t>
  </si>
  <si>
    <t xml:space="preserve">Cper = (W_ps * Odvody) / Fond pracovnej doby. Odvody (SP, ZP, DP) sú 35,2%“. Osobné náklady sú faktorom prevádzkových variabilných nákladov.
</t>
  </si>
  <si>
    <t>Rok 2019 má dokopy 250 pracovných dní, t.j. 2000 pracovných hodín. S platenými sviatkami má rok 261 pracovných dní, t.j. 2088 pracovných hodín.. 8 hodinový pracovný čas (obdobie aktualizovať k času predloženia dokumentu), podľa https://calendar.zoznam.sk/worktime-sksk.php?hy=2019</t>
  </si>
  <si>
    <t>Rok 2019 má dokopy 250 pracovných dní, t.j. 1875 pracovných hodín. S platenými sviatkami má rok 261 pracovných dní, t.j. 1957.5 pracovných hodín. 7,5 hodinový pracovný čas (obdobie aktualizovať k času predloženia dokumentu), podľa https://calendar.zoznam.sk/worktime-sksk.php?hy=2019</t>
  </si>
  <si>
    <t>Položka</t>
  </si>
  <si>
    <t>Merná jednotka</t>
  </si>
  <si>
    <t>Počet</t>
  </si>
  <si>
    <t>Jednotková cena (eur)</t>
  </si>
  <si>
    <t>Celková suma (eur)</t>
  </si>
  <si>
    <t>Zdroj ceny</t>
  </si>
  <si>
    <t>ks</t>
  </si>
  <si>
    <t>Rozpočet - HW a licencie</t>
  </si>
  <si>
    <t>Detailný rozpočet pre vývoj navrhovaného riešenia (TO BE)</t>
  </si>
  <si>
    <t>Položkový rozpočet pre nákup licencií a HW (TO BE)</t>
  </si>
  <si>
    <t>Nákup krabicového SW</t>
  </si>
  <si>
    <t>Dodatočná úprava krabicového SW / Vývoj riešenia</t>
  </si>
  <si>
    <t>Názov SW</t>
  </si>
  <si>
    <t>počet kusov</t>
  </si>
  <si>
    <t>Cena za kus</t>
  </si>
  <si>
    <t>Cena spolu</t>
  </si>
  <si>
    <t>637003/637004</t>
  </si>
  <si>
    <t>Integrácie a migrácie (modulov)</t>
  </si>
  <si>
    <t>Výstupné náklady</t>
  </si>
  <si>
    <t>Zmluvné poplaky</t>
  </si>
  <si>
    <t>Technologické požiadavky</t>
  </si>
  <si>
    <t>SW a Aplikácie - výstupné náklady</t>
  </si>
  <si>
    <t>SW a Aplikácie - Výstupné náklady</t>
  </si>
  <si>
    <t>Popis
(Vrátane zdôvodnenia zvoleného technologického variantu - IaaS, PaaS, vývoj vlastnej aplikácie, COTS riešenie)</t>
  </si>
  <si>
    <t>"Out of scope" - HW nesúvisiaci priamo s projektom</t>
  </si>
  <si>
    <t>Aho</t>
  </si>
  <si>
    <t>Koncová služba</t>
  </si>
  <si>
    <t>TO BE - AS IS (€, NPV)</t>
  </si>
  <si>
    <t>TO BE - AS IS (€, SUM)</t>
  </si>
  <si>
    <t>Kontrola TO BE</t>
  </si>
  <si>
    <t>Finančný cashflow (s DPH)</t>
  </si>
  <si>
    <t>Ekonomický cashflow (bez DPH)</t>
  </si>
  <si>
    <t>Náklady s DPH</t>
  </si>
  <si>
    <t>ekonomická čistá súčasná hodnota (eur bez DPH)</t>
  </si>
  <si>
    <t>finančná čistá súčasná hodnota (eur s DPH)</t>
  </si>
  <si>
    <t xml:space="preserve"> Schvaľovanie (prevádzok, subjektov, činností,  produktov) </t>
  </si>
  <si>
    <t xml:space="preserve"> Registrácia (prevádzok, subjektov, činností, osoby)  </t>
  </si>
  <si>
    <t xml:space="preserve">  Sledovanie nákaz a výkazníctvo - ADNS hlásenia </t>
  </si>
  <si>
    <t xml:space="preserve"> Proces kontroly </t>
  </si>
  <si>
    <t xml:space="preserve"> Plánovanie kontrol a odberov vzoriek</t>
  </si>
  <si>
    <t xml:space="preserve"> Kniha veterinárnych úkonov </t>
  </si>
  <si>
    <t xml:space="preserve"> Export údajov do EFSA </t>
  </si>
  <si>
    <t xml:space="preserve"> Podnety (Podávanie, príjem, evidencia, prešetrenie a vyhodnotenie podaní občanov )</t>
  </si>
  <si>
    <t xml:space="preserve"> Úradná kontrola na bitúnkoch - veterinárna prehliadka</t>
  </si>
  <si>
    <t xml:space="preserve"> Vývoz do 3. krajín </t>
  </si>
  <si>
    <t>Vnútrospoločenský obchod</t>
  </si>
  <si>
    <t>Proces odberu a analýzy úradných vzoriek</t>
  </si>
  <si>
    <t>Úradné kontroly na základe hlásení "RAPID ALERT" - iRASFF / AAC</t>
  </si>
  <si>
    <t>Štátna veterinárna a potravinová správa</t>
  </si>
  <si>
    <t>Botanická č. 17</t>
  </si>
  <si>
    <t>842 13 Bratislava</t>
  </si>
  <si>
    <t>https://www.svps.sk</t>
  </si>
  <si>
    <t>00156426</t>
  </si>
  <si>
    <t>Ing. Gabriel Rusznyák</t>
  </si>
  <si>
    <t>inch@inch.sk, +421 905 691 772</t>
  </si>
  <si>
    <t>Zlepšenia eGov služieb Štátnej veterinárnej a potravinovej správy</t>
  </si>
  <si>
    <t>Modul 1 Úradné kontroly a veterinárne úkony</t>
  </si>
  <si>
    <t>Modul 2 Plánovanie kontrolných činností</t>
  </si>
  <si>
    <t>Modul 3 Správne konanie</t>
  </si>
  <si>
    <t>Modul 4 Elektronická bitúnková kniha</t>
  </si>
  <si>
    <t>Modul 5 Elektronická ambulantná kniha</t>
  </si>
  <si>
    <t>Modul 6 Podnety a sťažnosti</t>
  </si>
  <si>
    <t>Modul 7 Žiadosti o laboratórne vyšetrenia a výsledky rozborov</t>
  </si>
  <si>
    <t>Modul 8 Výkaz nákaz</t>
  </si>
  <si>
    <t>Modul 9 Evidencia odchytených túlavých zvierat</t>
  </si>
  <si>
    <t>Modul 10 Riadenie interných procesných služieb</t>
  </si>
  <si>
    <t>Modul 11 IAM ŠVPS</t>
  </si>
  <si>
    <t>Modul 12 obslužné funkcie KVEPIS</t>
  </si>
  <si>
    <t>Pocet MD interne</t>
  </si>
  <si>
    <t>Pocet MD externe</t>
  </si>
  <si>
    <t>Rate MD externé</t>
  </si>
  <si>
    <t>Rate MD interné</t>
  </si>
  <si>
    <t xml:space="preserve">   Analýza a dizajn - IT architekt</t>
  </si>
  <si>
    <t xml:space="preserve">   Analýza a dizajn - IT analytik</t>
  </si>
  <si>
    <t xml:space="preserve">   Analýza a dizajn - Špecialista pre databázy</t>
  </si>
  <si>
    <t xml:space="preserve">   Analýza a dizajn - IT/IS konzultant</t>
  </si>
  <si>
    <t xml:space="preserve">   Implementácia - IT programátor / vývojár</t>
  </si>
  <si>
    <t xml:space="preserve">   Implementácia - Špecialista pre databázy</t>
  </si>
  <si>
    <t xml:space="preserve">   Testovanie - IT tester</t>
  </si>
  <si>
    <t xml:space="preserve">   Testovanie - školiteľ pre IT systémy</t>
  </si>
  <si>
    <t xml:space="preserve">   Nasadenie - Špecialista pre bezpečnosť IT</t>
  </si>
  <si>
    <t xml:space="preserve">   Nasadenie - Špecialista pre infraštruktúrny/HW špecialista</t>
  </si>
  <si>
    <t xml:space="preserve">   Nasadenie - IT/IS konzultant</t>
  </si>
  <si>
    <t>Modul 12 Integračný komponent a integrácie</t>
  </si>
  <si>
    <t xml:space="preserve">   Analýza a dizajn riešenia –  integrácia na Modul procesnej integrácie a integrácie údajov - IT architekt </t>
  </si>
  <si>
    <t xml:space="preserve">   Analýza a dizajn riešenia –  integrácia na Modul procesnej integrácie a integrácie údajov - IT analytik</t>
  </si>
  <si>
    <t xml:space="preserve">   Analýza a dizajn riešenia –  integrácia na Modul procesnej integrácie a integrácie údajov - IT/IS konzultant</t>
  </si>
  <si>
    <t xml:space="preserve">   Analýza a dizajn riešenia – integrácia na iný ISVS - IT architekt </t>
  </si>
  <si>
    <t xml:space="preserve">   Analýza a dizajn riešenia – integrácia na iný ISVS - IT analytik</t>
  </si>
  <si>
    <t xml:space="preserve">   Implementácia riešenia –  integrácia na Modul procesnej integrácie a integrácie údajov - IT programátor / vývojár</t>
  </si>
  <si>
    <t xml:space="preserve">   Implementácia riešenia –  integrácia na Modul procesnej integrácie a integrácie údajov - Špecialista pre bezpečnosť IT</t>
  </si>
  <si>
    <t xml:space="preserve">   Implementácia riešenia – integrácia na iný ISVS -  - IT programátor / vývojár</t>
  </si>
  <si>
    <t xml:space="preserve">   Testovanie riešenia –  integrácia na Modul procesnej integrácie a integrácie údajov</t>
  </si>
  <si>
    <t xml:space="preserve">   Nasadenie riešenia –  integrácia na Modul procesnej integrácie a integrácie údajov</t>
  </si>
  <si>
    <t xml:space="preserve">   Nasadenie riešenia – integrácia na iný ISVS </t>
  </si>
  <si>
    <t>Nákup HW a krabicového softvéru pre riešenie okrem integrácie</t>
  </si>
  <si>
    <t>Licencie</t>
  </si>
  <si>
    <t>Modul Služby evidencie žiadostí a registrácie subjektov, prevádzok a činností</t>
  </si>
  <si>
    <t>Modul výkaz nákaz</t>
  </si>
  <si>
    <t>Modul Úradné kontroly a veterinárne úkony</t>
  </si>
  <si>
    <t>Modul Elektronická ambulantná kniha</t>
  </si>
  <si>
    <t>Modul Obslužné funkcie KVEPIS (Reporting)</t>
  </si>
  <si>
    <t>Modul Podnety a podania</t>
  </si>
  <si>
    <t>Modul Elektronická bitúnková kniha</t>
  </si>
  <si>
    <t>Modul Elektronizácia žiadostí o laboratórne vyšetrenia a automatizácia procesu doručovania výsledkov rozborov</t>
  </si>
  <si>
    <t>Schvaľovanie:</t>
  </si>
  <si>
    <t>Registrácia:</t>
  </si>
  <si>
    <t>Bitúnková kniha:</t>
  </si>
  <si>
    <t>Ambulantná kniha:</t>
  </si>
  <si>
    <t>Proces kontroly</t>
  </si>
  <si>
    <t>Odber vzoriek</t>
  </si>
  <si>
    <t xml:space="preserve">USB čítačka čiarových kódov </t>
  </si>
  <si>
    <t>cena stanovená na základe dostupného rozptylu cien zariadení v internetových obchodoch, napr. 
https://www.alza.sk/motorola-ls2208-d484600.htm
https://www.alza.sk/motorola-ls1203-d4524817.htm</t>
  </si>
  <si>
    <t>zálohovací SW (cluster produkcia a test)
výpočet pre prípad licencie Veam:
licencia na počet sockets hostov, a teda 2 socketový host vyžaduje 2 licencie</t>
  </si>
  <si>
    <t>cena určená na základe dostupných cien v internetových obchodoch, napr.  
https://online.asbis.sk/veeam-availability-suite-enterprise-includes-backup-replication-enterprise-veeam-one-_d256406.html</t>
  </si>
  <si>
    <t>licencie centrálnej Databázy (cluster produkcia a test) pre KVEPIS
výpočet licencie pre prípad MS SQL server databázy:
(2x licencia produkcia cluster + 2x licencia test cluster) * 2 (kvôli počtu CPU a potrebe zalicencovania core)</t>
  </si>
  <si>
    <t>cena určená na základe dostupných cien v internetových obchodoch, licencia pre štátnu správu, s predpokladom udelenia dodatočnej zľavy napr.  
https://online.asbis.sk/sql-server-enterprise-core-lic-sa-olp-2lic-nl-government-corelic-qlfd_d164026.html</t>
  </si>
  <si>
    <t>antivírusové aplikácie (cluster produkcia a test) pre databázový cluster KVEPIS</t>
  </si>
  <si>
    <t>cena určená na základe dostupných cien v internetových obchodoch, napr. https://www.eset.com/sk/internetova-ochrana-domacnosti/smart-security-premium/</t>
  </si>
  <si>
    <t>antivírusové aplikácie (cluster produkcia a test) pre aplikačný cluster Agendového informačného systému KVEPIS</t>
  </si>
  <si>
    <t>antivírusové aplikácie (cluster produkcia a test) pre webový cluster Integračnej platformy KVEPIS</t>
  </si>
  <si>
    <t>antivírusové aplikácie (cluster produkcia a test) pre API Gateway KVEPIS</t>
  </si>
  <si>
    <t>licencie platformy agendového informačného systému (1x licencia pre produkcia, 1x licencia test)
(odhadovaná cena)</t>
  </si>
  <si>
    <t>cena určená na základe odborného odhadu verejného obstarávateľa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</si>
</sst>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* #,##0\ _€_-;\-* #,##0\ _€_-;_-* &quot;-&quot;??\ _€_-;_-@_-"/>
    <numFmt numFmtId="167" formatCode="0.0%"/>
    <numFmt numFmtId="168" formatCode="#,##0_ ;\-#,##0;\-;@"/>
    <numFmt numFmtId="169" formatCode="0.00;\-0.00;\-;@"/>
  </numFmts>
  <fonts count="75">
    <font>
      <sz val="11"/>
      <color theme="1"/>
      <name val="Calibri"/>
      <family val="2"/>
      <charset val="238"/>
      <scheme val="minor"/>
    </font>
    <font>
      <sz val="11"/>
      <color theme="1"/>
      <name val="Arial Narrow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name val="Arial Narrow"/>
      <family val="2"/>
      <charset val="238"/>
    </font>
    <font>
      <sz val="11"/>
      <name val="Calibri"/>
      <family val="2"/>
      <charset val="238"/>
      <scheme val="minor"/>
    </font>
    <font>
      <sz val="11"/>
      <name val="Arial Narrow"/>
      <family val="2"/>
      <charset val="238"/>
    </font>
    <font>
      <sz val="11"/>
      <color rgb="FF006100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i/>
      <sz val="10"/>
      <name val="Arial"/>
      <family val="2"/>
      <charset val="238"/>
    </font>
    <font>
      <b/>
      <i/>
      <sz val="10"/>
      <name val="Arial"/>
      <family val="2"/>
      <charset val="238"/>
    </font>
    <font>
      <sz val="10"/>
      <color indexed="18"/>
      <name val="Arial"/>
      <family val="2"/>
      <charset val="238"/>
    </font>
    <font>
      <sz val="11"/>
      <color theme="1"/>
      <name val="Calibri"/>
      <family val="2"/>
      <charset val="238"/>
    </font>
    <font>
      <b/>
      <sz val="24"/>
      <color rgb="FF000000"/>
      <name val="Calibri"/>
      <family val="2"/>
      <charset val="238"/>
    </font>
    <font>
      <b/>
      <sz val="11"/>
      <color rgb="FF000000"/>
      <name val="Arial Narrow"/>
      <family val="2"/>
      <charset val="238"/>
    </font>
    <font>
      <b/>
      <sz val="9"/>
      <color rgb="FF000000"/>
      <name val="Arial Narrow"/>
      <family val="2"/>
      <charset val="238"/>
    </font>
    <font>
      <i/>
      <sz val="9"/>
      <color rgb="FF000000"/>
      <name val="Arial Narrow"/>
      <family val="2"/>
      <charset val="238"/>
    </font>
    <font>
      <i/>
      <sz val="8"/>
      <color rgb="FF000000"/>
      <name val="Arial Narrow"/>
      <family val="2"/>
      <charset val="238"/>
    </font>
    <font>
      <b/>
      <sz val="8"/>
      <color rgb="FFFA7D00"/>
      <name val="Calibri"/>
      <family val="2"/>
      <charset val="238"/>
      <scheme val="minor"/>
    </font>
    <font>
      <sz val="9"/>
      <color rgb="FF006100"/>
      <name val="Calibri"/>
      <family val="2"/>
      <charset val="238"/>
      <scheme val="minor"/>
    </font>
    <font>
      <b/>
      <sz val="14"/>
      <color theme="1"/>
      <name val="Calibri"/>
      <family val="2"/>
      <charset val="238"/>
    </font>
    <font>
      <sz val="12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4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10"/>
      <color theme="1"/>
      <name val="Arial Narrow"/>
      <family val="2"/>
      <charset val="238"/>
    </font>
    <font>
      <b/>
      <sz val="9"/>
      <color theme="0"/>
      <name val="Calibri"/>
      <family val="2"/>
      <charset val="238"/>
      <scheme val="minor"/>
    </font>
    <font>
      <b/>
      <sz val="12"/>
      <color theme="1"/>
      <name val="Times New Roman"/>
      <family val="1"/>
      <charset val="238"/>
    </font>
    <font>
      <sz val="9"/>
      <color theme="2" tint="-0.249977111117893"/>
      <name val="Calibri"/>
      <family val="2"/>
      <charset val="238"/>
      <scheme val="minor"/>
    </font>
    <font>
      <sz val="9"/>
      <name val="Arial"/>
      <family val="2"/>
      <charset val="238"/>
    </font>
    <font>
      <sz val="9"/>
      <color rgb="FFFA7D00"/>
      <name val="Calibri"/>
      <family val="2"/>
      <charset val="238"/>
      <scheme val="minor"/>
    </font>
    <font>
      <sz val="8"/>
      <color rgb="FFFA7D00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b/>
      <sz val="11"/>
      <color theme="0" tint="-0.499984740745262"/>
      <name val="Calibri"/>
      <family val="2"/>
      <charset val="238"/>
      <scheme val="minor"/>
    </font>
    <font>
      <sz val="9"/>
      <color theme="0" tint="-0.499984740745262"/>
      <name val="Calibri"/>
      <family val="2"/>
      <charset val="238"/>
      <scheme val="minor"/>
    </font>
    <font>
      <sz val="11"/>
      <color theme="0" tint="-0.499984740745262"/>
      <name val="Calibri"/>
      <family val="2"/>
      <charset val="238"/>
      <scheme val="minor"/>
    </font>
    <font>
      <sz val="11"/>
      <color rgb="FF006100"/>
      <name val="Arial Narrow"/>
      <family val="2"/>
      <charset val="238"/>
    </font>
    <font>
      <sz val="9"/>
      <color indexed="81"/>
      <name val="Segoe UI"/>
      <family val="2"/>
      <charset val="238"/>
    </font>
    <font>
      <b/>
      <sz val="9"/>
      <color indexed="81"/>
      <name val="Segoe UI"/>
      <family val="2"/>
      <charset val="238"/>
    </font>
    <font>
      <sz val="16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color theme="5" tint="-0.249977111117893"/>
      <name val="Arial"/>
      <family val="2"/>
      <charset val="238"/>
    </font>
    <font>
      <sz val="11"/>
      <color theme="5" tint="-0.24997711111789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u/>
      <sz val="11"/>
      <color theme="5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i/>
      <sz val="11"/>
      <color theme="5" tint="-0.249977111117893"/>
      <name val="Calibri"/>
      <family val="2"/>
      <charset val="238"/>
      <scheme val="minor"/>
    </font>
    <font>
      <b/>
      <sz val="11"/>
      <color theme="5" tint="-0.249977111117893"/>
      <name val="Calibri"/>
      <family val="2"/>
      <charset val="238"/>
      <scheme val="minor"/>
    </font>
    <font>
      <sz val="11"/>
      <color theme="5" tint="-0.499984740745262"/>
      <name val="Calibri"/>
      <family val="2"/>
      <charset val="238"/>
      <scheme val="minor"/>
    </font>
    <font>
      <b/>
      <sz val="11"/>
      <color theme="5" tint="-0.499984740745262"/>
      <name val="Calibri"/>
      <family val="2"/>
      <charset val="238"/>
      <scheme val="minor"/>
    </font>
    <font>
      <sz val="9"/>
      <color theme="5" tint="-0.249977111117893"/>
      <name val="Calibri"/>
      <family val="2"/>
      <charset val="238"/>
      <scheme val="minor"/>
    </font>
    <font>
      <b/>
      <sz val="9"/>
      <color theme="5" tint="-0.249977111117893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8"/>
      <color rgb="FF000000"/>
      <name val="Tahoma"/>
      <family val="2"/>
      <charset val="238"/>
    </font>
    <font>
      <b/>
      <sz val="11"/>
      <color theme="1"/>
      <name val="Arial Narrow"/>
      <family val="2"/>
      <charset val="238"/>
    </font>
    <font>
      <i/>
      <sz val="11"/>
      <color theme="1"/>
      <name val="Arial Narrow"/>
      <family val="2"/>
      <charset val="238"/>
    </font>
    <font>
      <u/>
      <sz val="11"/>
      <color theme="10"/>
      <name val="Arial Narrow"/>
      <family val="2"/>
    </font>
    <font>
      <i/>
      <sz val="11"/>
      <color theme="1"/>
      <name val="Arial Narrow"/>
      <family val="2"/>
    </font>
    <font>
      <b/>
      <sz val="9"/>
      <color rgb="FF000000"/>
      <name val="Segoe UI"/>
      <family val="2"/>
      <charset val="238"/>
    </font>
    <font>
      <sz val="9"/>
      <color rgb="FF000000"/>
      <name val="Segoe UI"/>
      <family val="2"/>
      <charset val="238"/>
    </font>
    <font>
      <sz val="8"/>
      <name val="Calibri"/>
      <family val="2"/>
      <charset val="238"/>
      <scheme val="minor"/>
    </font>
  </fonts>
  <fills count="28">
    <fill>
      <patternFill patternType="none"/>
    </fill>
    <fill>
      <patternFill patternType="gray125"/>
    </fill>
    <fill>
      <patternFill patternType="solid">
        <fgColor rgb="FFA6A6A6"/>
        <bgColor indexed="64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</fills>
  <borders count="172">
    <border>
      <left/>
      <right/>
      <top/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medium">
        <color indexed="64"/>
      </bottom>
      <diagonal/>
    </border>
    <border>
      <left/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medium">
        <color indexed="64"/>
      </left>
      <right style="thin">
        <color rgb="FF7F7F7F"/>
      </right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/>
      <bottom style="medium">
        <color indexed="64"/>
      </bottom>
      <diagonal/>
    </border>
    <border>
      <left style="thin">
        <color rgb="FF7F7F7F"/>
      </left>
      <right style="medium">
        <color indexed="64"/>
      </right>
      <top/>
      <bottom style="medium">
        <color indexed="64"/>
      </bottom>
      <diagonal/>
    </border>
    <border>
      <left style="thin">
        <color rgb="FF7F7F7F"/>
      </left>
      <right style="medium">
        <color indexed="64"/>
      </right>
      <top/>
      <bottom style="thin">
        <color rgb="FF7F7F7F"/>
      </bottom>
      <diagonal/>
    </border>
    <border>
      <left/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medium">
        <color indexed="64"/>
      </top>
      <bottom style="thin">
        <color rgb="FFB2B2B2"/>
      </bottom>
      <diagonal/>
    </border>
    <border>
      <left style="thin">
        <color rgb="FFB2B2B2"/>
      </left>
      <right style="medium">
        <color indexed="64"/>
      </right>
      <top style="medium">
        <color indexed="64"/>
      </top>
      <bottom style="thin">
        <color rgb="FFB2B2B2"/>
      </bottom>
      <diagonal/>
    </border>
    <border>
      <left style="thin">
        <color rgb="FFB2B2B2"/>
      </left>
      <right style="medium">
        <color indexed="64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medium">
        <color indexed="64"/>
      </bottom>
      <diagonal/>
    </border>
    <border>
      <left style="thin">
        <color rgb="FFB2B2B2"/>
      </left>
      <right style="medium">
        <color indexed="64"/>
      </right>
      <top style="thin">
        <color rgb="FFB2B2B2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B2B2B2"/>
      </left>
      <right style="medium">
        <color indexed="64"/>
      </right>
      <top style="medium">
        <color indexed="64"/>
      </top>
      <bottom/>
      <diagonal/>
    </border>
    <border>
      <left style="thin">
        <color rgb="FFB2B2B2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medium">
        <color indexed="64"/>
      </left>
      <right style="thin">
        <color rgb="FF7F7F7F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rgb="FF7F7F7F"/>
      </right>
      <top style="thin">
        <color rgb="FF7F7F7F"/>
      </top>
      <bottom/>
      <diagonal/>
    </border>
    <border>
      <left/>
      <right style="medium">
        <color indexed="64"/>
      </right>
      <top style="medium">
        <color indexed="64"/>
      </top>
      <bottom style="thin">
        <color rgb="FF7F7F7F"/>
      </bottom>
      <diagonal/>
    </border>
    <border>
      <left/>
      <right style="medium">
        <color indexed="64"/>
      </right>
      <top style="thin">
        <color rgb="FF7F7F7F"/>
      </top>
      <bottom style="thin">
        <color rgb="FF7F7F7F"/>
      </bottom>
      <diagonal/>
    </border>
    <border>
      <left/>
      <right style="medium">
        <color indexed="64"/>
      </right>
      <top style="thin">
        <color rgb="FF7F7F7F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/>
      <diagonal/>
    </border>
    <border>
      <left/>
      <right style="thin">
        <color rgb="FFB2B2B2"/>
      </right>
      <top style="medium">
        <color indexed="64"/>
      </top>
      <bottom style="thin">
        <color rgb="FFB2B2B2"/>
      </bottom>
      <diagonal/>
    </border>
    <border>
      <left/>
      <right style="thin">
        <color rgb="FFB2B2B2"/>
      </right>
      <top style="thin">
        <color rgb="FFB2B2B2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rgb="FF7F7F7F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7F7F7F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B2B2B2"/>
      </bottom>
      <diagonal/>
    </border>
    <border>
      <left style="medium">
        <color indexed="64"/>
      </left>
      <right style="medium">
        <color indexed="64"/>
      </right>
      <top style="thin">
        <color rgb="FFB2B2B2"/>
      </top>
      <bottom style="medium">
        <color indexed="64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medium">
        <color indexed="64"/>
      </right>
      <top style="thin">
        <color rgb="FF7F7F7F"/>
      </top>
      <bottom style="medium">
        <color indexed="64"/>
      </bottom>
      <diagonal/>
    </border>
    <border>
      <left style="medium">
        <color indexed="64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medium">
        <color indexed="64"/>
      </left>
      <right style="thin">
        <color rgb="FF7F7F7F"/>
      </right>
      <top/>
      <bottom style="thin">
        <color rgb="FF7F7F7F"/>
      </bottom>
      <diagonal/>
    </border>
    <border>
      <left style="thin">
        <color rgb="FFB2B2B2"/>
      </left>
      <right/>
      <top style="medium">
        <color indexed="64"/>
      </top>
      <bottom style="thin">
        <color rgb="FFB2B2B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/>
      <diagonal/>
    </border>
    <border>
      <left/>
      <right style="medium">
        <color indexed="64"/>
      </right>
      <top style="thin">
        <color indexed="64"/>
      </top>
      <bottom style="thin">
        <color rgb="FF7F7F7F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/>
      <diagonal/>
    </border>
    <border>
      <left/>
      <right style="thin">
        <color rgb="FFB2B2B2"/>
      </right>
      <top style="thin">
        <color rgb="FFB2B2B2"/>
      </top>
      <bottom/>
      <diagonal/>
    </border>
    <border>
      <left style="medium">
        <color indexed="64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/>
      <top style="medium">
        <color indexed="64"/>
      </top>
      <bottom style="thin">
        <color rgb="FF7F7F7F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/>
      <diagonal/>
    </border>
    <border>
      <left style="thin">
        <color rgb="FF7F7F7F"/>
      </left>
      <right/>
      <top style="thin">
        <color rgb="FF7F7F7F"/>
      </top>
      <bottom style="medium">
        <color indexed="64"/>
      </bottom>
      <diagonal/>
    </border>
    <border>
      <left style="thin">
        <color rgb="FF7F7F7F"/>
      </left>
      <right/>
      <top style="medium">
        <color indexed="64"/>
      </top>
      <bottom/>
      <diagonal/>
    </border>
    <border>
      <left style="medium">
        <color indexed="64"/>
      </left>
      <right style="thin">
        <color rgb="FF7F7F7F"/>
      </right>
      <top style="medium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medium">
        <color indexed="64"/>
      </top>
      <bottom style="thin">
        <color indexed="64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medium">
        <color auto="1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medium">
        <color auto="1"/>
      </left>
      <right style="thin">
        <color theme="2" tint="-0.249977111117893"/>
      </right>
      <top style="thin">
        <color theme="2" tint="-0.249977111117893"/>
      </top>
      <bottom style="medium">
        <color auto="1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medium">
        <color auto="1"/>
      </bottom>
      <diagonal/>
    </border>
    <border>
      <left style="thin">
        <color theme="2" tint="-0.249977111117893"/>
      </left>
      <right style="medium">
        <color auto="1"/>
      </right>
      <top style="thin">
        <color theme="2" tint="-0.249977111117893"/>
      </top>
      <bottom style="medium">
        <color auto="1"/>
      </bottom>
      <diagonal/>
    </border>
    <border>
      <left style="thin">
        <color theme="2" tint="-0.249977111117893"/>
      </left>
      <right style="medium">
        <color auto="1"/>
      </right>
      <top style="thin">
        <color theme="2" tint="-0.249977111117893"/>
      </top>
      <bottom style="thin">
        <color theme="2" tint="-0.249977111117893"/>
      </bottom>
      <diagonal/>
    </border>
    <border>
      <left style="medium">
        <color indexed="64"/>
      </left>
      <right style="medium">
        <color indexed="64"/>
      </right>
      <top style="thin">
        <color rgb="FFB2B2B2"/>
      </top>
      <bottom style="thin">
        <color rgb="FFB2B2B2"/>
      </bottom>
      <diagonal/>
    </border>
    <border>
      <left/>
      <right style="thin">
        <color rgb="FFB2B2B2"/>
      </right>
      <top/>
      <bottom style="thin">
        <color rgb="FFB2B2B2"/>
      </bottom>
      <diagonal/>
    </border>
    <border>
      <left style="thin">
        <color rgb="FFB2B2B2"/>
      </left>
      <right style="thin">
        <color rgb="FFB2B2B2"/>
      </right>
      <top/>
      <bottom style="thin">
        <color rgb="FFB2B2B2"/>
      </bottom>
      <diagonal/>
    </border>
    <border>
      <left style="thin">
        <color rgb="FFB2B2B2"/>
      </left>
      <right style="thin">
        <color rgb="FFB2B2B2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/>
      <top style="medium">
        <color indexed="64"/>
      </top>
      <bottom style="medium">
        <color indexed="64"/>
      </bottom>
      <diagonal/>
    </border>
    <border>
      <left style="thin">
        <color rgb="FFB2B2B2"/>
      </left>
      <right/>
      <top style="thin">
        <color rgb="FFB2B2B2"/>
      </top>
      <bottom style="thin">
        <color rgb="FFB2B2B2"/>
      </bottom>
      <diagonal/>
    </border>
    <border>
      <left style="thin">
        <color rgb="FFB2B2B2"/>
      </left>
      <right/>
      <top style="thin">
        <color rgb="FFB2B2B2"/>
      </top>
      <bottom style="medium">
        <color indexed="64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medium">
        <color indexed="64"/>
      </right>
      <top/>
      <bottom style="thin">
        <color theme="0" tint="-0.24994659260841701"/>
      </bottom>
      <diagonal/>
    </border>
    <border>
      <left style="medium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/>
      <top style="thin">
        <color theme="0" tint="-0.24994659260841701"/>
      </top>
      <bottom style="medium">
        <color indexed="64"/>
      </bottom>
      <diagonal/>
    </border>
    <border>
      <left/>
      <right/>
      <top style="thin">
        <color theme="0" tint="-0.24994659260841701"/>
      </top>
      <bottom style="medium">
        <color indexed="64"/>
      </bottom>
      <diagonal/>
    </border>
    <border>
      <left/>
      <right style="medium">
        <color indexed="64"/>
      </right>
      <top style="thin">
        <color theme="0" tint="-0.24994659260841701"/>
      </top>
      <bottom style="medium">
        <color indexed="64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 style="medium">
        <color indexed="64"/>
      </left>
      <right style="medium">
        <color indexed="64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medium">
        <color auto="1"/>
      </right>
      <top/>
      <bottom style="thin">
        <color theme="2" tint="-0.249977111117893"/>
      </bottom>
      <diagonal/>
    </border>
    <border>
      <left style="thin">
        <color rgb="FFB2B2B2"/>
      </left>
      <right/>
      <top/>
      <bottom style="thin">
        <color rgb="FFB2B2B2"/>
      </bottom>
      <diagonal/>
    </border>
    <border>
      <left style="medium">
        <color indexed="64"/>
      </left>
      <right style="medium">
        <color indexed="64"/>
      </right>
      <top/>
      <bottom style="thin">
        <color theme="2" tint="-0.249977111117893"/>
      </bottom>
      <diagonal/>
    </border>
    <border>
      <left style="medium">
        <color indexed="64"/>
      </left>
      <right style="thin">
        <color theme="2" tint="-0.24994659260841701"/>
      </right>
      <top style="medium">
        <color auto="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medium">
        <color auto="1"/>
      </top>
      <bottom style="thin">
        <color theme="2" tint="-0.24994659260841701"/>
      </bottom>
      <diagonal/>
    </border>
    <border>
      <left style="thin">
        <color theme="2" tint="-0.24994659260841701"/>
      </left>
      <right style="medium">
        <color auto="1"/>
      </right>
      <top style="medium">
        <color auto="1"/>
      </top>
      <bottom style="thin">
        <color theme="2" tint="-0.24994659260841701"/>
      </bottom>
      <diagonal/>
    </border>
    <border>
      <left style="medium">
        <color indexed="64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medium">
        <color auto="1"/>
      </right>
      <top style="thin">
        <color theme="2" tint="-0.24994659260841701"/>
      </top>
      <bottom style="thin">
        <color theme="2" tint="-0.24994659260841701"/>
      </bottom>
      <diagonal/>
    </border>
    <border>
      <left style="medium">
        <color indexed="64"/>
      </left>
      <right style="thin">
        <color theme="2" tint="-0.24994659260841701"/>
      </right>
      <top style="thin">
        <color theme="2" tint="-0.24994659260841701"/>
      </top>
      <bottom style="medium">
        <color indexed="64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medium">
        <color indexed="64"/>
      </bottom>
      <diagonal/>
    </border>
    <border>
      <left style="thin">
        <color theme="2" tint="-0.24994659260841701"/>
      </left>
      <right style="medium">
        <color auto="1"/>
      </right>
      <top style="thin">
        <color theme="2" tint="-0.24994659260841701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6" fillId="3" borderId="0" applyNumberFormat="0" applyBorder="0" applyAlignment="0" applyProtection="0"/>
    <xf numFmtId="0" fontId="7" fillId="4" borderId="16" applyNumberFormat="0" applyAlignment="0" applyProtection="0"/>
    <xf numFmtId="0" fontId="2" fillId="5" borderId="17" applyNumberFormat="0" applyFont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57" fillId="0" borderId="0" applyNumberFormat="0" applyFill="0" applyBorder="0" applyAlignment="0" applyProtection="0"/>
    <xf numFmtId="164" fontId="2" fillId="0" borderId="0" applyFont="0" applyFill="0" applyBorder="0" applyAlignment="0" applyProtection="0"/>
  </cellStyleXfs>
  <cellXfs count="810">
    <xf numFmtId="0" fontId="0" fillId="0" borderId="0" xfId="0"/>
    <xf numFmtId="0" fontId="3" fillId="2" borderId="1" xfId="0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justify" vertical="top" wrapText="1"/>
    </xf>
    <xf numFmtId="0" fontId="3" fillId="2" borderId="3" xfId="0" applyFont="1" applyFill="1" applyBorder="1" applyAlignment="1">
      <alignment horizontal="justify" vertical="top" wrapText="1"/>
    </xf>
    <xf numFmtId="0" fontId="4" fillId="0" borderId="0" xfId="0" applyFont="1" applyAlignment="1">
      <alignment vertical="top"/>
    </xf>
    <xf numFmtId="0" fontId="3" fillId="2" borderId="10" xfId="0" applyFont="1" applyFill="1" applyBorder="1" applyAlignment="1">
      <alignment horizontal="center" vertical="top" wrapText="1"/>
    </xf>
    <xf numFmtId="0" fontId="4" fillId="0" borderId="0" xfId="0" applyFont="1" applyAlignment="1">
      <alignment horizontal="center" vertical="top"/>
    </xf>
    <xf numFmtId="0" fontId="0" fillId="0" borderId="0" xfId="0" applyBorder="1" applyAlignment="1">
      <alignment horizontal="left" vertical="top" wrapText="1"/>
    </xf>
    <xf numFmtId="0" fontId="0" fillId="6" borderId="0" xfId="0" applyFill="1" applyBorder="1" applyAlignment="1">
      <alignment horizontal="left" vertical="top" wrapText="1"/>
    </xf>
    <xf numFmtId="0" fontId="4" fillId="6" borderId="14" xfId="0" applyFont="1" applyFill="1" applyBorder="1" applyAlignment="1">
      <alignment horizontal="left" vertical="top" wrapText="1"/>
    </xf>
    <xf numFmtId="0" fontId="4" fillId="6" borderId="24" xfId="0" applyFont="1" applyFill="1" applyBorder="1" applyAlignment="1">
      <alignment horizontal="left" vertical="top" wrapText="1"/>
    </xf>
    <xf numFmtId="0" fontId="9" fillId="6" borderId="15" xfId="0" applyFont="1" applyFill="1" applyBorder="1" applyAlignment="1">
      <alignment horizontal="left" vertical="top" wrapText="1"/>
    </xf>
    <xf numFmtId="0" fontId="10" fillId="6" borderId="31" xfId="0" applyFont="1" applyFill="1" applyBorder="1" applyAlignment="1">
      <alignment horizontal="left" vertical="top" wrapText="1"/>
    </xf>
    <xf numFmtId="0" fontId="0" fillId="6" borderId="32" xfId="0" applyFill="1" applyBorder="1" applyAlignment="1">
      <alignment horizontal="left" vertical="top" wrapText="1"/>
    </xf>
    <xf numFmtId="0" fontId="0" fillId="7" borderId="15" xfId="0" applyFill="1" applyBorder="1" applyAlignment="1">
      <alignment vertical="top" wrapText="1"/>
    </xf>
    <xf numFmtId="0" fontId="0" fillId="7" borderId="26" xfId="0" applyFill="1" applyBorder="1" applyAlignment="1">
      <alignment vertical="top" wrapText="1"/>
    </xf>
    <xf numFmtId="0" fontId="11" fillId="7" borderId="5" xfId="0" applyFont="1" applyFill="1" applyBorder="1" applyAlignment="1">
      <alignment vertical="top" wrapText="1"/>
    </xf>
    <xf numFmtId="0" fontId="9" fillId="7" borderId="0" xfId="0" applyFont="1" applyFill="1" applyBorder="1" applyAlignment="1">
      <alignment horizontal="center" vertical="top" wrapText="1"/>
    </xf>
    <xf numFmtId="0" fontId="0" fillId="6" borderId="18" xfId="0" applyFill="1" applyBorder="1" applyAlignment="1">
      <alignment horizontal="left" vertical="top" wrapText="1"/>
    </xf>
    <xf numFmtId="0" fontId="9" fillId="7" borderId="0" xfId="0" applyFont="1" applyFill="1" applyBorder="1" applyAlignment="1">
      <alignment horizontal="left" vertical="top" wrapText="1"/>
    </xf>
    <xf numFmtId="0" fontId="0" fillId="7" borderId="0" xfId="0" applyFill="1" applyBorder="1" applyAlignment="1">
      <alignment vertical="top" wrapText="1"/>
    </xf>
    <xf numFmtId="0" fontId="0" fillId="7" borderId="25" xfId="0" applyFill="1" applyBorder="1" applyAlignment="1">
      <alignment vertical="top" wrapText="1"/>
    </xf>
    <xf numFmtId="0" fontId="11" fillId="7" borderId="27" xfId="0" applyFont="1" applyFill="1" applyBorder="1" applyAlignment="1">
      <alignment vertical="top" wrapText="1"/>
    </xf>
    <xf numFmtId="0" fontId="0" fillId="7" borderId="24" xfId="0" applyFill="1" applyBorder="1" applyAlignment="1">
      <alignment vertical="top" wrapText="1"/>
    </xf>
    <xf numFmtId="0" fontId="11" fillId="7" borderId="6" xfId="0" applyFont="1" applyFill="1" applyBorder="1" applyAlignment="1">
      <alignment vertical="top" wrapText="1"/>
    </xf>
    <xf numFmtId="0" fontId="0" fillId="0" borderId="6" xfId="0" applyBorder="1" applyAlignment="1">
      <alignment horizontal="left" vertical="top" wrapText="1"/>
    </xf>
    <xf numFmtId="4" fontId="7" fillId="4" borderId="16" xfId="2" applyNumberFormat="1" applyAlignment="1">
      <alignment horizontal="right" vertical="top" wrapText="1"/>
    </xf>
    <xf numFmtId="4" fontId="7" fillId="4" borderId="36" xfId="2" applyNumberFormat="1" applyBorder="1" applyAlignment="1">
      <alignment horizontal="right" vertical="top" wrapText="1"/>
    </xf>
    <xf numFmtId="0" fontId="9" fillId="7" borderId="6" xfId="0" applyFont="1" applyFill="1" applyBorder="1" applyAlignment="1">
      <alignment horizontal="left" vertical="top" wrapText="1"/>
    </xf>
    <xf numFmtId="4" fontId="7" fillId="4" borderId="37" xfId="2" applyNumberFormat="1" applyBorder="1" applyAlignment="1">
      <alignment horizontal="right" vertical="top" wrapText="1"/>
    </xf>
    <xf numFmtId="4" fontId="6" fillId="3" borderId="0" xfId="1" applyNumberFormat="1" applyBorder="1" applyAlignment="1">
      <alignment horizontal="right" vertical="top" wrapText="1"/>
    </xf>
    <xf numFmtId="0" fontId="7" fillId="4" borderId="16" xfId="2" applyAlignment="1">
      <alignment horizontal="left" vertical="top"/>
    </xf>
    <xf numFmtId="0" fontId="0" fillId="0" borderId="39" xfId="0" applyBorder="1" applyAlignment="1">
      <alignment horizontal="left" vertical="top" wrapText="1"/>
    </xf>
    <xf numFmtId="0" fontId="0" fillId="0" borderId="40" xfId="0" applyBorder="1" applyAlignment="1">
      <alignment horizontal="left" vertical="top" wrapText="1"/>
    </xf>
    <xf numFmtId="4" fontId="7" fillId="4" borderId="42" xfId="2" applyNumberFormat="1" applyBorder="1" applyAlignment="1">
      <alignment horizontal="right" vertical="top" wrapText="1"/>
    </xf>
    <xf numFmtId="4" fontId="7" fillId="4" borderId="45" xfId="2" applyNumberFormat="1" applyBorder="1" applyAlignment="1">
      <alignment horizontal="right" vertical="top" wrapText="1"/>
    </xf>
    <xf numFmtId="3" fontId="7" fillId="4" borderId="42" xfId="2" applyNumberFormat="1" applyBorder="1" applyAlignment="1">
      <alignment horizontal="right" vertical="top" wrapText="1"/>
    </xf>
    <xf numFmtId="0" fontId="14" fillId="0" borderId="0" xfId="0" applyFont="1" applyBorder="1"/>
    <xf numFmtId="0" fontId="0" fillId="6" borderId="33" xfId="0" applyFill="1" applyBorder="1" applyAlignment="1">
      <alignment horizontal="left" vertical="top" wrapText="1"/>
    </xf>
    <xf numFmtId="0" fontId="0" fillId="6" borderId="6" xfId="0" applyFill="1" applyBorder="1" applyAlignment="1">
      <alignment horizontal="left" vertical="top" wrapText="1"/>
    </xf>
    <xf numFmtId="0" fontId="0" fillId="0" borderId="70" xfId="0" applyBorder="1" applyAlignment="1">
      <alignment horizontal="left" vertical="top" wrapText="1"/>
    </xf>
    <xf numFmtId="0" fontId="9" fillId="7" borderId="69" xfId="0" applyFont="1" applyFill="1" applyBorder="1" applyAlignment="1">
      <alignment horizontal="left" vertical="top" wrapText="1"/>
    </xf>
    <xf numFmtId="0" fontId="0" fillId="7" borderId="29" xfId="0" applyFill="1" applyBorder="1" applyAlignment="1">
      <alignment vertical="top" wrapText="1"/>
    </xf>
    <xf numFmtId="0" fontId="11" fillId="7" borderId="30" xfId="0" applyFont="1" applyFill="1" applyBorder="1" applyAlignment="1">
      <alignment vertical="top" wrapText="1"/>
    </xf>
    <xf numFmtId="4" fontId="7" fillId="4" borderId="71" xfId="2" applyNumberFormat="1" applyBorder="1" applyAlignment="1">
      <alignment horizontal="right" vertical="top" wrapText="1"/>
    </xf>
    <xf numFmtId="4" fontId="7" fillId="4" borderId="72" xfId="2" applyNumberFormat="1" applyBorder="1" applyAlignment="1">
      <alignment horizontal="right" vertical="top" wrapText="1"/>
    </xf>
    <xf numFmtId="4" fontId="7" fillId="4" borderId="73" xfId="2" applyNumberFormat="1" applyBorder="1" applyAlignment="1">
      <alignment horizontal="right" vertical="top" wrapText="1"/>
    </xf>
    <xf numFmtId="4" fontId="7" fillId="4" borderId="74" xfId="2" applyNumberFormat="1" applyBorder="1" applyAlignment="1">
      <alignment horizontal="right" vertical="top" wrapText="1"/>
    </xf>
    <xf numFmtId="4" fontId="7" fillId="4" borderId="76" xfId="2" applyNumberFormat="1" applyBorder="1" applyAlignment="1">
      <alignment horizontal="right" vertical="top" wrapText="1"/>
    </xf>
    <xf numFmtId="0" fontId="0" fillId="0" borderId="75" xfId="0" applyBorder="1" applyAlignment="1">
      <alignment horizontal="left" vertical="top" wrapText="1"/>
    </xf>
    <xf numFmtId="0" fontId="10" fillId="6" borderId="35" xfId="0" applyFont="1" applyFill="1" applyBorder="1" applyAlignment="1">
      <alignment horizontal="left" vertical="top" wrapText="1"/>
    </xf>
    <xf numFmtId="0" fontId="0" fillId="6" borderId="27" xfId="0" applyFill="1" applyBorder="1" applyAlignment="1">
      <alignment horizontal="left" vertical="top" wrapText="1"/>
    </xf>
    <xf numFmtId="4" fontId="7" fillId="4" borderId="77" xfId="2" applyNumberFormat="1" applyBorder="1" applyAlignment="1">
      <alignment horizontal="right" vertical="top" wrapText="1"/>
    </xf>
    <xf numFmtId="4" fontId="7" fillId="4" borderId="78" xfId="2" applyNumberFormat="1" applyBorder="1" applyAlignment="1">
      <alignment horizontal="right" vertical="top" wrapText="1"/>
    </xf>
    <xf numFmtId="4" fontId="7" fillId="4" borderId="79" xfId="2" applyNumberFormat="1" applyBorder="1" applyAlignment="1">
      <alignment horizontal="right" vertical="top" wrapText="1"/>
    </xf>
    <xf numFmtId="0" fontId="0" fillId="6" borderId="8" xfId="0" applyFill="1" applyBorder="1" applyAlignment="1">
      <alignment horizontal="left" vertical="top" wrapText="1"/>
    </xf>
    <xf numFmtId="0" fontId="0" fillId="6" borderId="9" xfId="0" applyFill="1" applyBorder="1" applyAlignment="1">
      <alignment horizontal="left" vertical="top" wrapText="1"/>
    </xf>
    <xf numFmtId="0" fontId="6" fillId="3" borderId="80" xfId="1" applyBorder="1" applyAlignment="1">
      <alignment horizontal="right" vertical="top" wrapText="1"/>
    </xf>
    <xf numFmtId="4" fontId="7" fillId="4" borderId="36" xfId="2" applyNumberFormat="1" applyBorder="1" applyAlignment="1">
      <alignment horizontal="left" vertical="top" wrapText="1"/>
    </xf>
    <xf numFmtId="4" fontId="7" fillId="4" borderId="81" xfId="2" applyNumberFormat="1" applyBorder="1" applyAlignment="1">
      <alignment horizontal="right" vertical="top" wrapText="1"/>
    </xf>
    <xf numFmtId="4" fontId="7" fillId="4" borderId="82" xfId="2" applyNumberFormat="1" applyBorder="1" applyAlignment="1">
      <alignment horizontal="right" vertical="top" wrapText="1"/>
    </xf>
    <xf numFmtId="4" fontId="7" fillId="4" borderId="83" xfId="2" applyNumberFormat="1" applyBorder="1" applyAlignment="1">
      <alignment horizontal="right" vertical="top" wrapText="1"/>
    </xf>
    <xf numFmtId="0" fontId="0" fillId="0" borderId="0" xfId="0" applyAlignment="1">
      <alignment wrapText="1"/>
    </xf>
    <xf numFmtId="0" fontId="9" fillId="0" borderId="0" xfId="0" applyFont="1" applyBorder="1" applyAlignment="1">
      <alignment horizontal="left" vertical="top" wrapText="1"/>
    </xf>
    <xf numFmtId="0" fontId="9" fillId="0" borderId="28" xfId="0" applyFont="1" applyBorder="1" applyAlignment="1">
      <alignment horizontal="left" vertical="top" wrapText="1"/>
    </xf>
    <xf numFmtId="3" fontId="7" fillId="4" borderId="14" xfId="2" applyNumberFormat="1" applyBorder="1" applyAlignment="1">
      <alignment horizontal="right" vertical="top" wrapText="1"/>
    </xf>
    <xf numFmtId="3" fontId="7" fillId="4" borderId="24" xfId="2" applyNumberFormat="1" applyBorder="1" applyAlignment="1">
      <alignment horizontal="right" vertical="top" wrapText="1"/>
    </xf>
    <xf numFmtId="3" fontId="7" fillId="4" borderId="15" xfId="2" applyNumberFormat="1" applyBorder="1" applyAlignment="1">
      <alignment horizontal="right" vertical="top" wrapText="1"/>
    </xf>
    <xf numFmtId="0" fontId="0" fillId="0" borderId="8" xfId="0" applyBorder="1" applyAlignment="1">
      <alignment horizontal="left" vertical="top" wrapText="1"/>
    </xf>
    <xf numFmtId="0" fontId="0" fillId="0" borderId="80" xfId="0" applyBorder="1" applyAlignment="1">
      <alignment horizontal="left" vertical="top" wrapText="1"/>
    </xf>
    <xf numFmtId="0" fontId="0" fillId="0" borderId="9" xfId="0" applyBorder="1" applyAlignment="1">
      <alignment horizontal="left" vertical="top" wrapText="1"/>
    </xf>
    <xf numFmtId="0" fontId="9" fillId="6" borderId="22" xfId="0" applyFont="1" applyFill="1" applyBorder="1" applyAlignment="1">
      <alignment horizontal="center" vertical="top" wrapText="1"/>
    </xf>
    <xf numFmtId="3" fontId="7" fillId="4" borderId="14" xfId="2" applyNumberFormat="1" applyBorder="1" applyAlignment="1">
      <alignment vertical="top" wrapText="1"/>
    </xf>
    <xf numFmtId="3" fontId="7" fillId="4" borderId="24" xfId="2" applyNumberFormat="1" applyBorder="1" applyAlignment="1">
      <alignment vertical="top" wrapText="1"/>
    </xf>
    <xf numFmtId="3" fontId="7" fillId="4" borderId="15" xfId="2" applyNumberFormat="1" applyBorder="1" applyAlignment="1">
      <alignment vertical="top" wrapText="1"/>
    </xf>
    <xf numFmtId="0" fontId="9" fillId="10" borderId="6" xfId="0" applyFont="1" applyFill="1" applyBorder="1" applyAlignment="1">
      <alignment horizontal="left" vertical="top" wrapText="1"/>
    </xf>
    <xf numFmtId="0" fontId="9" fillId="7" borderId="30" xfId="0" applyFont="1" applyFill="1" applyBorder="1" applyAlignment="1">
      <alignment horizontal="left" vertical="top" wrapText="1"/>
    </xf>
    <xf numFmtId="0" fontId="9" fillId="11" borderId="6" xfId="0" applyFont="1" applyFill="1" applyBorder="1" applyAlignment="1">
      <alignment horizontal="left" vertical="top" wrapText="1"/>
    </xf>
    <xf numFmtId="3" fontId="7" fillId="4" borderId="72" xfId="2" applyNumberFormat="1" applyBorder="1" applyAlignment="1">
      <alignment horizontal="right" vertical="top" wrapText="1"/>
    </xf>
    <xf numFmtId="3" fontId="7" fillId="4" borderId="73" xfId="2" applyNumberFormat="1" applyBorder="1" applyAlignment="1">
      <alignment horizontal="right" vertical="top" wrapText="1"/>
    </xf>
    <xf numFmtId="3" fontId="7" fillId="4" borderId="74" xfId="2" applyNumberFormat="1" applyBorder="1" applyAlignment="1">
      <alignment horizontal="right" vertical="top" wrapText="1"/>
    </xf>
    <xf numFmtId="0" fontId="9" fillId="10" borderId="30" xfId="0" applyFont="1" applyFill="1" applyBorder="1" applyAlignment="1">
      <alignment horizontal="left" vertical="top" wrapText="1"/>
    </xf>
    <xf numFmtId="0" fontId="9" fillId="11" borderId="30" xfId="0" applyFont="1" applyFill="1" applyBorder="1" applyAlignment="1">
      <alignment horizontal="left" vertical="top" wrapText="1"/>
    </xf>
    <xf numFmtId="0" fontId="27" fillId="0" borderId="0" xfId="0" applyFont="1" applyAlignment="1">
      <alignment horizontal="center"/>
    </xf>
    <xf numFmtId="0" fontId="28" fillId="0" borderId="0" xfId="0" applyFont="1"/>
    <xf numFmtId="49" fontId="28" fillId="0" borderId="0" xfId="0" applyNumberFormat="1" applyFont="1"/>
    <xf numFmtId="3" fontId="7" fillId="4" borderId="73" xfId="2" applyNumberFormat="1" applyBorder="1"/>
    <xf numFmtId="0" fontId="26" fillId="0" borderId="0" xfId="0" applyFont="1" applyAlignment="1">
      <alignment horizontal="center"/>
    </xf>
    <xf numFmtId="0" fontId="28" fillId="0" borderId="0" xfId="0" applyFont="1" applyBorder="1" applyAlignment="1">
      <alignment horizontal="center"/>
    </xf>
    <xf numFmtId="0" fontId="27" fillId="0" borderId="0" xfId="0" applyFont="1" applyAlignment="1"/>
    <xf numFmtId="0" fontId="27" fillId="0" borderId="0" xfId="0" applyFont="1" applyAlignment="1">
      <alignment wrapText="1"/>
    </xf>
    <xf numFmtId="0" fontId="26" fillId="0" borderId="0" xfId="0" applyFont="1" applyAlignment="1"/>
    <xf numFmtId="0" fontId="27" fillId="0" borderId="0" xfId="0" applyFont="1" applyBorder="1" applyAlignment="1"/>
    <xf numFmtId="0" fontId="0" fillId="0" borderId="0" xfId="0" applyBorder="1"/>
    <xf numFmtId="0" fontId="28" fillId="0" borderId="0" xfId="0" applyFont="1" applyBorder="1" applyAlignment="1"/>
    <xf numFmtId="0" fontId="9" fillId="7" borderId="69" xfId="0" applyFont="1" applyFill="1" applyBorder="1" applyAlignment="1">
      <alignment horizontal="center" vertical="top" wrapText="1"/>
    </xf>
    <xf numFmtId="3" fontId="7" fillId="4" borderId="36" xfId="2" applyNumberFormat="1" applyBorder="1"/>
    <xf numFmtId="3" fontId="7" fillId="4" borderId="88" xfId="2" applyNumberFormat="1" applyBorder="1"/>
    <xf numFmtId="0" fontId="0" fillId="6" borderId="89" xfId="0" applyFill="1" applyBorder="1" applyAlignment="1">
      <alignment horizontal="center" vertical="top" wrapText="1"/>
    </xf>
    <xf numFmtId="3" fontId="7" fillId="4" borderId="82" xfId="2" applyNumberFormat="1" applyBorder="1" applyAlignment="1">
      <alignment horizontal="right"/>
    </xf>
    <xf numFmtId="3" fontId="7" fillId="4" borderId="83" xfId="2" applyNumberFormat="1" applyBorder="1" applyAlignment="1">
      <alignment horizontal="right"/>
    </xf>
    <xf numFmtId="3" fontId="7" fillId="4" borderId="69" xfId="2" applyNumberFormat="1" applyBorder="1"/>
    <xf numFmtId="3" fontId="7" fillId="4" borderId="30" xfId="2" applyNumberFormat="1" applyBorder="1"/>
    <xf numFmtId="3" fontId="7" fillId="4" borderId="90" xfId="2" applyNumberFormat="1" applyBorder="1"/>
    <xf numFmtId="0" fontId="25" fillId="0" borderId="14" xfId="0" applyFont="1" applyBorder="1" applyAlignment="1"/>
    <xf numFmtId="0" fontId="25" fillId="0" borderId="23" xfId="0" applyFont="1" applyBorder="1" applyAlignment="1"/>
    <xf numFmtId="0" fontId="27" fillId="0" borderId="24" xfId="0" applyFont="1" applyBorder="1" applyAlignment="1"/>
    <xf numFmtId="0" fontId="0" fillId="0" borderId="0" xfId="0" applyFill="1" applyBorder="1" applyAlignment="1">
      <alignment horizontal="left" vertical="top" wrapText="1"/>
    </xf>
    <xf numFmtId="0" fontId="8" fillId="0" borderId="0" xfId="0" applyFont="1"/>
    <xf numFmtId="0" fontId="3" fillId="5" borderId="30" xfId="3" applyFont="1" applyBorder="1" applyAlignment="1">
      <alignment vertical="top"/>
    </xf>
    <xf numFmtId="0" fontId="0" fillId="0" borderId="38" xfId="0" applyFont="1" applyBorder="1" applyAlignment="1">
      <alignment horizontal="left"/>
    </xf>
    <xf numFmtId="0" fontId="0" fillId="0" borderId="39" xfId="0" applyFont="1" applyBorder="1" applyAlignment="1">
      <alignment horizontal="left"/>
    </xf>
    <xf numFmtId="0" fontId="0" fillId="6" borderId="87" xfId="0" applyFill="1" applyBorder="1" applyAlignment="1">
      <alignment horizontal="center" vertical="top" wrapText="1"/>
    </xf>
    <xf numFmtId="0" fontId="0" fillId="6" borderId="60" xfId="0" applyFill="1" applyBorder="1" applyAlignment="1">
      <alignment horizontal="center" vertical="top" wrapText="1"/>
    </xf>
    <xf numFmtId="0" fontId="0" fillId="6" borderId="61" xfId="0" applyFill="1" applyBorder="1" applyAlignment="1">
      <alignment horizontal="center" vertical="top" wrapText="1"/>
    </xf>
    <xf numFmtId="3" fontId="7" fillId="4" borderId="93" xfId="2" applyNumberFormat="1" applyBorder="1"/>
    <xf numFmtId="3" fontId="7" fillId="4" borderId="78" xfId="2" applyNumberFormat="1" applyBorder="1"/>
    <xf numFmtId="3" fontId="7" fillId="4" borderId="43" xfId="2" applyNumberFormat="1" applyBorder="1"/>
    <xf numFmtId="3" fontId="7" fillId="4" borderId="46" xfId="2" applyNumberFormat="1" applyBorder="1"/>
    <xf numFmtId="3" fontId="7" fillId="4" borderId="94" xfId="2" applyNumberFormat="1" applyBorder="1"/>
    <xf numFmtId="3" fontId="13" fillId="5" borderId="84" xfId="3" applyNumberFormat="1" applyFont="1" applyBorder="1" applyAlignment="1">
      <alignment vertical="top" wrapText="1"/>
    </xf>
    <xf numFmtId="3" fontId="13" fillId="5" borderId="53" xfId="3" applyNumberFormat="1" applyFont="1" applyBorder="1" applyAlignment="1">
      <alignment vertical="top" wrapText="1"/>
    </xf>
    <xf numFmtId="3" fontId="13" fillId="5" borderId="54" xfId="3" applyNumberFormat="1" applyFont="1" applyBorder="1" applyAlignment="1">
      <alignment vertical="top" wrapText="1"/>
    </xf>
    <xf numFmtId="3" fontId="13" fillId="5" borderId="41" xfId="3" applyNumberFormat="1" applyFont="1" applyBorder="1" applyAlignment="1">
      <alignment vertical="top" wrapText="1"/>
    </xf>
    <xf numFmtId="3" fontId="13" fillId="5" borderId="17" xfId="3" applyNumberFormat="1" applyFont="1" applyBorder="1" applyAlignment="1">
      <alignment vertical="top" wrapText="1"/>
    </xf>
    <xf numFmtId="3" fontId="13" fillId="5" borderId="55" xfId="3" applyNumberFormat="1" applyFont="1" applyBorder="1" applyAlignment="1">
      <alignment vertical="top" wrapText="1"/>
    </xf>
    <xf numFmtId="3" fontId="13" fillId="5" borderId="85" xfId="3" applyNumberFormat="1" applyFont="1" applyBorder="1" applyAlignment="1">
      <alignment vertical="top" wrapText="1"/>
    </xf>
    <xf numFmtId="3" fontId="13" fillId="5" borderId="56" xfId="3" applyNumberFormat="1" applyFont="1" applyBorder="1" applyAlignment="1">
      <alignment vertical="top" wrapText="1"/>
    </xf>
    <xf numFmtId="3" fontId="13" fillId="5" borderId="57" xfId="3" applyNumberFormat="1" applyFont="1" applyBorder="1" applyAlignment="1">
      <alignment vertical="top" wrapText="1"/>
    </xf>
    <xf numFmtId="3" fontId="13" fillId="5" borderId="84" xfId="3" applyNumberFormat="1" applyFont="1" applyBorder="1" applyAlignment="1">
      <alignment horizontal="right" vertical="top" wrapText="1"/>
    </xf>
    <xf numFmtId="3" fontId="13" fillId="5" borderId="53" xfId="3" applyNumberFormat="1" applyFont="1" applyBorder="1" applyAlignment="1">
      <alignment horizontal="right" vertical="top" wrapText="1"/>
    </xf>
    <xf numFmtId="3" fontId="13" fillId="5" borderId="41" xfId="3" applyNumberFormat="1" applyFont="1" applyBorder="1" applyAlignment="1">
      <alignment horizontal="right" vertical="top" wrapText="1"/>
    </xf>
    <xf numFmtId="3" fontId="13" fillId="5" borderId="17" xfId="3" applyNumberFormat="1" applyFont="1" applyBorder="1" applyAlignment="1">
      <alignment horizontal="right" vertical="top" wrapText="1"/>
    </xf>
    <xf numFmtId="3" fontId="13" fillId="5" borderId="85" xfId="3" applyNumberFormat="1" applyFont="1" applyBorder="1" applyAlignment="1">
      <alignment horizontal="right" vertical="top" wrapText="1"/>
    </xf>
    <xf numFmtId="3" fontId="13" fillId="5" borderId="56" xfId="3" applyNumberFormat="1" applyFont="1" applyBorder="1" applyAlignment="1">
      <alignment horizontal="right" vertical="top" wrapText="1"/>
    </xf>
    <xf numFmtId="3" fontId="13" fillId="5" borderId="54" xfId="3" applyNumberFormat="1" applyFont="1" applyBorder="1" applyAlignment="1">
      <alignment horizontal="right" vertical="top" wrapText="1"/>
    </xf>
    <xf numFmtId="3" fontId="13" fillId="5" borderId="55" xfId="3" applyNumberFormat="1" applyFont="1" applyBorder="1" applyAlignment="1">
      <alignment horizontal="right" vertical="top" wrapText="1"/>
    </xf>
    <xf numFmtId="3" fontId="13" fillId="5" borderId="57" xfId="3" applyNumberFormat="1" applyFont="1" applyBorder="1" applyAlignment="1">
      <alignment horizontal="right" vertical="top" wrapText="1"/>
    </xf>
    <xf numFmtId="3" fontId="7" fillId="4" borderId="95" xfId="2" applyNumberFormat="1" applyBorder="1" applyAlignment="1">
      <alignment horizontal="right" vertical="top" wrapText="1"/>
    </xf>
    <xf numFmtId="3" fontId="7" fillId="4" borderId="52" xfId="2" applyNumberFormat="1" applyBorder="1" applyAlignment="1">
      <alignment horizontal="right" vertical="top" wrapText="1"/>
    </xf>
    <xf numFmtId="3" fontId="7" fillId="4" borderId="47" xfId="2" applyNumberFormat="1" applyBorder="1" applyAlignment="1">
      <alignment vertical="top" wrapText="1"/>
    </xf>
    <xf numFmtId="3" fontId="7" fillId="4" borderId="44" xfId="2" applyNumberFormat="1" applyBorder="1" applyAlignment="1">
      <alignment vertical="top" wrapText="1"/>
    </xf>
    <xf numFmtId="3" fontId="7" fillId="4" borderId="45" xfId="2" applyNumberFormat="1" applyBorder="1" applyAlignment="1">
      <alignment vertical="top" wrapText="1"/>
    </xf>
    <xf numFmtId="3" fontId="7" fillId="4" borderId="96" xfId="2" applyNumberFormat="1" applyBorder="1" applyAlignment="1">
      <alignment vertical="top" wrapText="1"/>
    </xf>
    <xf numFmtId="3" fontId="7" fillId="4" borderId="16" xfId="2" applyNumberFormat="1" applyBorder="1" applyAlignment="1">
      <alignment vertical="top" wrapText="1"/>
    </xf>
    <xf numFmtId="3" fontId="7" fillId="4" borderId="37" xfId="2" applyNumberFormat="1" applyBorder="1" applyAlignment="1">
      <alignment vertical="top" wrapText="1"/>
    </xf>
    <xf numFmtId="0" fontId="0" fillId="0" borderId="0" xfId="0" applyBorder="1" applyAlignment="1">
      <alignment horizontal="left" vertical="top" wrapText="1"/>
    </xf>
    <xf numFmtId="0" fontId="32" fillId="0" borderId="0" xfId="0" applyFont="1"/>
    <xf numFmtId="0" fontId="32" fillId="0" borderId="0" xfId="0" applyFont="1" applyAlignment="1">
      <alignment horizontal="right"/>
    </xf>
    <xf numFmtId="0" fontId="34" fillId="0" borderId="0" xfId="0" applyFont="1" applyFill="1" applyBorder="1" applyAlignment="1">
      <alignment horizontal="center" vertical="center" wrapText="1"/>
    </xf>
    <xf numFmtId="0" fontId="33" fillId="12" borderId="80" xfId="0" applyFont="1" applyFill="1" applyBorder="1" applyAlignment="1">
      <alignment vertical="top"/>
    </xf>
    <xf numFmtId="0" fontId="33" fillId="12" borderId="0" xfId="0" applyFont="1" applyFill="1" applyBorder="1" applyAlignment="1">
      <alignment vertical="top"/>
    </xf>
    <xf numFmtId="0" fontId="33" fillId="12" borderId="24" xfId="0" applyFont="1" applyFill="1" applyBorder="1" applyAlignment="1">
      <alignment vertical="top"/>
    </xf>
    <xf numFmtId="0" fontId="33" fillId="12" borderId="6" xfId="0" applyFont="1" applyFill="1" applyBorder="1" applyAlignment="1">
      <alignment vertical="top"/>
    </xf>
    <xf numFmtId="0" fontId="33" fillId="0" borderId="0" xfId="0" applyFont="1" applyFill="1" applyBorder="1" applyAlignment="1">
      <alignment vertical="top" wrapText="1"/>
    </xf>
    <xf numFmtId="0" fontId="32" fillId="0" borderId="0" xfId="0" applyFont="1" applyBorder="1"/>
    <xf numFmtId="0" fontId="32" fillId="0" borderId="0" xfId="0" applyFont="1" applyFill="1" applyBorder="1" applyAlignment="1">
      <alignment horizontal="left"/>
    </xf>
    <xf numFmtId="0" fontId="37" fillId="14" borderId="29" xfId="0" applyFont="1" applyFill="1" applyBorder="1"/>
    <xf numFmtId="1" fontId="37" fillId="0" borderId="0" xfId="0" applyNumberFormat="1" applyFont="1" applyFill="1" applyBorder="1"/>
    <xf numFmtId="0" fontId="32" fillId="0" borderId="0" xfId="0" applyFont="1" applyFill="1"/>
    <xf numFmtId="0" fontId="38" fillId="0" borderId="0" xfId="0" applyFont="1"/>
    <xf numFmtId="4" fontId="7" fillId="4" borderId="50" xfId="2" applyNumberFormat="1" applyBorder="1" applyAlignment="1">
      <alignment horizontal="right" vertical="top" wrapText="1"/>
    </xf>
    <xf numFmtId="4" fontId="0" fillId="0" borderId="0" xfId="0" applyNumberFormat="1" applyBorder="1" applyAlignment="1">
      <alignment horizontal="left" vertical="top" wrapText="1"/>
    </xf>
    <xf numFmtId="0" fontId="2" fillId="6" borderId="58" xfId="0" applyFont="1" applyFill="1" applyBorder="1" applyAlignment="1">
      <alignment horizontal="center" vertical="top" wrapText="1"/>
    </xf>
    <xf numFmtId="0" fontId="2" fillId="6" borderId="87" xfId="0" applyFont="1" applyFill="1" applyBorder="1" applyAlignment="1">
      <alignment horizontal="center" vertical="top" wrapText="1"/>
    </xf>
    <xf numFmtId="0" fontId="2" fillId="6" borderId="60" xfId="0" applyFont="1" applyFill="1" applyBorder="1" applyAlignment="1">
      <alignment horizontal="center" vertical="top" wrapText="1"/>
    </xf>
    <xf numFmtId="0" fontId="2" fillId="6" borderId="61" xfId="0" applyFont="1" applyFill="1" applyBorder="1" applyAlignment="1">
      <alignment horizontal="center" vertical="top" wrapText="1"/>
    </xf>
    <xf numFmtId="0" fontId="2" fillId="0" borderId="38" xfId="0" applyFont="1" applyBorder="1" applyAlignment="1">
      <alignment horizontal="left"/>
    </xf>
    <xf numFmtId="3" fontId="7" fillId="4" borderId="82" xfId="2" applyNumberFormat="1" applyFont="1" applyBorder="1" applyAlignment="1">
      <alignment horizontal="right"/>
    </xf>
    <xf numFmtId="3" fontId="7" fillId="4" borderId="93" xfId="2" applyNumberFormat="1" applyFont="1" applyBorder="1"/>
    <xf numFmtId="3" fontId="7" fillId="4" borderId="36" xfId="2" applyNumberFormat="1" applyFont="1" applyBorder="1"/>
    <xf numFmtId="3" fontId="7" fillId="4" borderId="78" xfId="2" applyNumberFormat="1" applyFont="1" applyBorder="1"/>
    <xf numFmtId="0" fontId="0" fillId="0" borderId="38" xfId="0" applyBorder="1" applyAlignment="1">
      <alignment horizontal="left"/>
    </xf>
    <xf numFmtId="0" fontId="0" fillId="0" borderId="39" xfId="0" applyBorder="1" applyAlignment="1">
      <alignment horizontal="left"/>
    </xf>
    <xf numFmtId="3" fontId="7" fillId="4" borderId="83" xfId="2" applyNumberFormat="1" applyFont="1" applyBorder="1" applyAlignment="1">
      <alignment horizontal="right"/>
    </xf>
    <xf numFmtId="3" fontId="7" fillId="4" borderId="69" xfId="2" applyNumberFormat="1" applyFont="1" applyBorder="1"/>
    <xf numFmtId="3" fontId="7" fillId="4" borderId="88" xfId="2" applyNumberFormat="1" applyFont="1" applyBorder="1"/>
    <xf numFmtId="3" fontId="7" fillId="4" borderId="73" xfId="2" applyNumberFormat="1" applyFont="1" applyBorder="1"/>
    <xf numFmtId="3" fontId="7" fillId="4" borderId="90" xfId="2" applyNumberFormat="1" applyFont="1" applyBorder="1"/>
    <xf numFmtId="3" fontId="7" fillId="4" borderId="30" xfId="2" applyNumberFormat="1" applyFont="1" applyBorder="1"/>
    <xf numFmtId="3" fontId="7" fillId="4" borderId="99" xfId="2" applyNumberFormat="1" applyFont="1" applyBorder="1"/>
    <xf numFmtId="3" fontId="7" fillId="4" borderId="16" xfId="2" applyNumberFormat="1" applyFont="1" applyBorder="1"/>
    <xf numFmtId="4" fontId="7" fillId="4" borderId="100" xfId="2" applyNumberFormat="1" applyBorder="1" applyAlignment="1">
      <alignment horizontal="right" vertical="top" wrapText="1"/>
    </xf>
    <xf numFmtId="4" fontId="7" fillId="0" borderId="0" xfId="2" applyNumberFormat="1" applyFill="1" applyBorder="1" applyAlignment="1">
      <alignment horizontal="right" vertical="top" wrapText="1"/>
    </xf>
    <xf numFmtId="4" fontId="0" fillId="0" borderId="0" xfId="0" applyNumberFormat="1"/>
    <xf numFmtId="4" fontId="7" fillId="4" borderId="102" xfId="2" applyNumberFormat="1" applyBorder="1" applyAlignment="1">
      <alignment horizontal="right" vertical="top" wrapText="1"/>
    </xf>
    <xf numFmtId="0" fontId="8" fillId="0" borderId="89" xfId="0" applyFont="1" applyBorder="1" applyAlignment="1">
      <alignment horizontal="left" vertical="top" wrapText="1"/>
    </xf>
    <xf numFmtId="0" fontId="8" fillId="0" borderId="9" xfId="0" applyFont="1" applyBorder="1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0" fillId="0" borderId="0" xfId="0" applyAlignment="1">
      <alignment horizontal="center" vertical="top"/>
    </xf>
    <xf numFmtId="0" fontId="0" fillId="0" borderId="0" xfId="0" applyFill="1"/>
    <xf numFmtId="0" fontId="0" fillId="0" borderId="6" xfId="0" applyBorder="1"/>
    <xf numFmtId="0" fontId="0" fillId="0" borderId="5" xfId="0" applyBorder="1"/>
    <xf numFmtId="0" fontId="0" fillId="0" borderId="65" xfId="0" applyBorder="1" applyAlignment="1">
      <alignment horizontal="center" vertical="center"/>
    </xf>
    <xf numFmtId="0" fontId="0" fillId="0" borderId="13" xfId="0" applyBorder="1"/>
    <xf numFmtId="4" fontId="7" fillId="4" borderId="115" xfId="2" applyNumberFormat="1" applyBorder="1" applyAlignment="1">
      <alignment horizontal="right" vertical="top" wrapText="1"/>
    </xf>
    <xf numFmtId="4" fontId="7" fillId="4" borderId="114" xfId="2" applyNumberFormat="1" applyBorder="1" applyAlignment="1">
      <alignment horizontal="right" vertical="top" wrapText="1"/>
    </xf>
    <xf numFmtId="2" fontId="32" fillId="0" borderId="0" xfId="0" applyNumberFormat="1" applyFont="1"/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9" fillId="0" borderId="28" xfId="0" applyFont="1" applyBorder="1" applyAlignment="1">
      <alignment horizontal="left" vertical="center" wrapText="1"/>
    </xf>
    <xf numFmtId="0" fontId="40" fillId="0" borderId="28" xfId="0" applyFont="1" applyBorder="1" applyAlignment="1">
      <alignment horizontal="left" vertical="center" wrapText="1"/>
    </xf>
    <xf numFmtId="4" fontId="42" fillId="4" borderId="115" xfId="2" applyNumberFormat="1" applyFont="1" applyBorder="1" applyAlignment="1">
      <alignment horizontal="left" vertical="center" wrapText="1"/>
    </xf>
    <xf numFmtId="4" fontId="7" fillId="15" borderId="114" xfId="2" applyNumberFormat="1" applyFill="1" applyBorder="1" applyAlignment="1">
      <alignment horizontal="right" vertical="center" wrapText="1"/>
    </xf>
    <xf numFmtId="167" fontId="41" fillId="15" borderId="114" xfId="4" applyNumberFormat="1" applyFont="1" applyFill="1" applyBorder="1" applyAlignment="1">
      <alignment horizontal="right" vertical="center" wrapText="1"/>
    </xf>
    <xf numFmtId="3" fontId="41" fillId="15" borderId="114" xfId="4" applyNumberFormat="1" applyFont="1" applyFill="1" applyBorder="1" applyAlignment="1">
      <alignment horizontal="right" vertical="center" wrapText="1"/>
    </xf>
    <xf numFmtId="0" fontId="43" fillId="0" borderId="0" xfId="0" applyFont="1" applyAlignment="1">
      <alignment horizontal="right" vertical="center"/>
    </xf>
    <xf numFmtId="4" fontId="44" fillId="9" borderId="114" xfId="2" applyNumberFormat="1" applyFont="1" applyFill="1" applyBorder="1" applyAlignment="1">
      <alignment horizontal="right" vertical="center" wrapText="1"/>
    </xf>
    <xf numFmtId="167" fontId="45" fillId="9" borderId="114" xfId="4" applyNumberFormat="1" applyFont="1" applyFill="1" applyBorder="1" applyAlignment="1">
      <alignment horizontal="right" vertical="center" wrapText="1"/>
    </xf>
    <xf numFmtId="0" fontId="46" fillId="0" borderId="0" xfId="0" applyFont="1" applyAlignment="1">
      <alignment vertical="center"/>
    </xf>
    <xf numFmtId="3" fontId="45" fillId="9" borderId="114" xfId="4" applyNumberFormat="1" applyFont="1" applyFill="1" applyBorder="1" applyAlignment="1">
      <alignment horizontal="right" vertical="center" wrapText="1"/>
    </xf>
    <xf numFmtId="2" fontId="3" fillId="17" borderId="80" xfId="1" applyNumberFormat="1" applyFont="1" applyFill="1" applyBorder="1" applyAlignment="1">
      <alignment vertical="top" wrapText="1"/>
    </xf>
    <xf numFmtId="1" fontId="47" fillId="3" borderId="5" xfId="1" applyNumberFormat="1" applyFont="1" applyBorder="1" applyAlignment="1">
      <alignment horizontal="right" vertical="top" wrapText="1"/>
    </xf>
    <xf numFmtId="0" fontId="29" fillId="0" borderId="0" xfId="0" applyFont="1" applyBorder="1"/>
    <xf numFmtId="0" fontId="9" fillId="0" borderId="0" xfId="0" applyFont="1" applyFill="1" applyBorder="1" applyAlignment="1">
      <alignment horizontal="center" vertical="top" wrapText="1"/>
    </xf>
    <xf numFmtId="3" fontId="7" fillId="0" borderId="0" xfId="2" applyNumberFormat="1" applyFill="1" applyBorder="1"/>
    <xf numFmtId="0" fontId="8" fillId="0" borderId="61" xfId="0" applyFont="1" applyBorder="1" applyAlignment="1"/>
    <xf numFmtId="0" fontId="8" fillId="0" borderId="117" xfId="0" applyFont="1" applyBorder="1" applyAlignment="1"/>
    <xf numFmtId="0" fontId="0" fillId="0" borderId="118" xfId="0" applyFont="1" applyBorder="1" applyAlignment="1">
      <alignment horizontal="left"/>
    </xf>
    <xf numFmtId="0" fontId="9" fillId="7" borderId="30" xfId="0" applyFont="1" applyFill="1" applyBorder="1" applyAlignment="1">
      <alignment horizontal="center" vertical="top" wrapText="1"/>
    </xf>
    <xf numFmtId="0" fontId="0" fillId="0" borderId="6" xfId="0" applyFont="1" applyBorder="1" applyAlignment="1"/>
    <xf numFmtId="0" fontId="0" fillId="0" borderId="6" xfId="0" applyFont="1" applyBorder="1" applyAlignment="1">
      <alignment horizontal="right"/>
    </xf>
    <xf numFmtId="0" fontId="29" fillId="0" borderId="6" xfId="0" applyFont="1" applyBorder="1"/>
    <xf numFmtId="0" fontId="31" fillId="0" borderId="24" xfId="0" applyFont="1" applyBorder="1" applyAlignment="1"/>
    <xf numFmtId="9" fontId="0" fillId="0" borderId="19" xfId="4" applyFont="1" applyBorder="1" applyAlignment="1">
      <alignment wrapText="1"/>
    </xf>
    <xf numFmtId="4" fontId="0" fillId="0" borderId="20" xfId="0" applyNumberFormat="1" applyBorder="1" applyAlignment="1">
      <alignment wrapText="1"/>
    </xf>
    <xf numFmtId="9" fontId="0" fillId="0" borderId="0" xfId="4" applyFont="1"/>
    <xf numFmtId="4" fontId="0" fillId="0" borderId="20" xfId="0" applyNumberFormat="1" applyBorder="1"/>
    <xf numFmtId="9" fontId="0" fillId="0" borderId="0" xfId="4" applyFont="1" applyBorder="1" applyAlignment="1">
      <alignment wrapText="1"/>
    </xf>
    <xf numFmtId="0" fontId="0" fillId="0" borderId="0" xfId="0" applyBorder="1" applyAlignment="1">
      <alignment wrapText="1"/>
    </xf>
    <xf numFmtId="2" fontId="0" fillId="0" borderId="20" xfId="0" applyNumberFormat="1" applyBorder="1" applyAlignment="1">
      <alignment wrapText="1"/>
    </xf>
    <xf numFmtId="2" fontId="0" fillId="0" borderId="121" xfId="0" applyNumberFormat="1" applyBorder="1" applyAlignment="1">
      <alignment wrapText="1"/>
    </xf>
    <xf numFmtId="2" fontId="0" fillId="0" borderId="20" xfId="0" applyNumberFormat="1" applyBorder="1"/>
    <xf numFmtId="2" fontId="0" fillId="0" borderId="121" xfId="0" applyNumberFormat="1" applyBorder="1"/>
    <xf numFmtId="9" fontId="8" fillId="10" borderId="19" xfId="4" applyFont="1" applyFill="1" applyBorder="1" applyAlignment="1">
      <alignment wrapText="1"/>
    </xf>
    <xf numFmtId="9" fontId="8" fillId="10" borderId="120" xfId="4" applyFont="1" applyFill="1" applyBorder="1" applyAlignment="1">
      <alignment wrapText="1"/>
    </xf>
    <xf numFmtId="9" fontId="8" fillId="10" borderId="19" xfId="4" applyFont="1" applyFill="1" applyBorder="1"/>
    <xf numFmtId="9" fontId="8" fillId="10" borderId="120" xfId="4" applyFont="1" applyFill="1" applyBorder="1"/>
    <xf numFmtId="0" fontId="8" fillId="10" borderId="0" xfId="0" applyFont="1" applyFill="1" applyAlignment="1">
      <alignment wrapText="1"/>
    </xf>
    <xf numFmtId="4" fontId="8" fillId="10" borderId="0" xfId="0" applyNumberFormat="1" applyFont="1" applyFill="1" applyAlignment="1">
      <alignment wrapText="1"/>
    </xf>
    <xf numFmtId="0" fontId="8" fillId="0" borderId="0" xfId="0" applyFont="1" applyFill="1"/>
    <xf numFmtId="0" fontId="8" fillId="10" borderId="20" xfId="0" applyFont="1" applyFill="1" applyBorder="1" applyAlignment="1">
      <alignment horizontal="right" wrapText="1"/>
    </xf>
    <xf numFmtId="0" fontId="8" fillId="10" borderId="19" xfId="0" applyFont="1" applyFill="1" applyBorder="1" applyAlignment="1">
      <alignment horizontal="right" wrapText="1"/>
    </xf>
    <xf numFmtId="0" fontId="8" fillId="10" borderId="119" xfId="0" applyFont="1" applyFill="1" applyBorder="1" applyAlignment="1">
      <alignment horizontal="right"/>
    </xf>
    <xf numFmtId="0" fontId="8" fillId="10" borderId="113" xfId="0" applyFont="1" applyFill="1" applyBorder="1" applyAlignment="1">
      <alignment horizontal="right"/>
    </xf>
    <xf numFmtId="4" fontId="0" fillId="0" borderId="0" xfId="0" applyNumberFormat="1" applyBorder="1" applyAlignment="1">
      <alignment wrapText="1"/>
    </xf>
    <xf numFmtId="2" fontId="0" fillId="0" borderId="0" xfId="0" applyNumberFormat="1" applyBorder="1" applyAlignment="1">
      <alignment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right" wrapText="1"/>
    </xf>
    <xf numFmtId="4" fontId="8" fillId="0" borderId="0" xfId="0" applyNumberFormat="1" applyFont="1" applyBorder="1" applyAlignment="1">
      <alignment wrapText="1"/>
    </xf>
    <xf numFmtId="9" fontId="8" fillId="19" borderId="20" xfId="4" applyFont="1" applyFill="1" applyBorder="1" applyAlignment="1">
      <alignment wrapText="1"/>
    </xf>
    <xf numFmtId="2" fontId="0" fillId="0" borderId="0" xfId="0" applyNumberFormat="1" applyBorder="1"/>
    <xf numFmtId="9" fontId="8" fillId="19" borderId="21" xfId="4" applyFont="1" applyFill="1" applyBorder="1" applyAlignment="1">
      <alignment wrapText="1"/>
    </xf>
    <xf numFmtId="2" fontId="0" fillId="0" borderId="21" xfId="0" applyNumberFormat="1" applyBorder="1" applyAlignment="1">
      <alignment wrapText="1"/>
    </xf>
    <xf numFmtId="2" fontId="0" fillId="0" borderId="21" xfId="0" applyNumberFormat="1" applyBorder="1"/>
    <xf numFmtId="9" fontId="8" fillId="19" borderId="120" xfId="4" applyFont="1" applyFill="1" applyBorder="1" applyAlignment="1">
      <alignment wrapText="1"/>
    </xf>
    <xf numFmtId="9" fontId="8" fillId="19" borderId="121" xfId="4" applyFont="1" applyFill="1" applyBorder="1" applyAlignment="1">
      <alignment wrapText="1"/>
    </xf>
    <xf numFmtId="9" fontId="8" fillId="19" borderId="113" xfId="4" applyFont="1" applyFill="1" applyBorder="1" applyAlignment="1">
      <alignment wrapText="1"/>
    </xf>
    <xf numFmtId="0" fontId="37" fillId="14" borderId="15" xfId="0" applyFont="1" applyFill="1" applyBorder="1"/>
    <xf numFmtId="0" fontId="0" fillId="17" borderId="60" xfId="0" applyFill="1" applyBorder="1"/>
    <xf numFmtId="0" fontId="0" fillId="17" borderId="22" xfId="0" applyFill="1" applyBorder="1"/>
    <xf numFmtId="0" fontId="0" fillId="17" borderId="86" xfId="0" applyFill="1" applyBorder="1"/>
    <xf numFmtId="0" fontId="0" fillId="17" borderId="111" xfId="0" applyFill="1" applyBorder="1"/>
    <xf numFmtId="0" fontId="33" fillId="12" borderId="13" xfId="0" applyFont="1" applyFill="1" applyBorder="1" applyAlignment="1">
      <alignment horizontal="center" vertical="center" wrapText="1"/>
    </xf>
    <xf numFmtId="0" fontId="35" fillId="17" borderId="129" xfId="0" applyFont="1" applyFill="1" applyBorder="1" applyAlignment="1">
      <alignment vertical="center"/>
    </xf>
    <xf numFmtId="0" fontId="35" fillId="17" borderId="128" xfId="0" applyFont="1" applyFill="1" applyBorder="1" applyAlignment="1">
      <alignment vertical="center"/>
    </xf>
    <xf numFmtId="0" fontId="33" fillId="12" borderId="23" xfId="0" applyFont="1" applyFill="1" applyBorder="1" applyAlignment="1">
      <alignment vertical="center"/>
    </xf>
    <xf numFmtId="0" fontId="33" fillId="12" borderId="8" xfId="0" applyFont="1" applyFill="1" applyBorder="1" applyAlignment="1">
      <alignment vertical="center" wrapText="1"/>
    </xf>
    <xf numFmtId="0" fontId="33" fillId="12" borderId="14" xfId="0" applyFont="1" applyFill="1" applyBorder="1" applyAlignment="1">
      <alignment vertical="center"/>
    </xf>
    <xf numFmtId="0" fontId="33" fillId="12" borderId="13" xfId="0" applyFont="1" applyFill="1" applyBorder="1" applyAlignment="1">
      <alignment vertical="center"/>
    </xf>
    <xf numFmtId="0" fontId="33" fillId="12" borderId="14" xfId="0" applyFont="1" applyFill="1" applyBorder="1" applyAlignment="1">
      <alignment horizontal="center" vertical="center" wrapText="1"/>
    </xf>
    <xf numFmtId="0" fontId="33" fillId="12" borderId="23" xfId="0" applyFont="1" applyFill="1" applyBorder="1" applyAlignment="1">
      <alignment horizontal="center" vertical="center" wrapText="1"/>
    </xf>
    <xf numFmtId="0" fontId="33" fillId="12" borderId="24" xfId="0" applyFont="1" applyFill="1" applyBorder="1" applyAlignment="1">
      <alignment horizontal="center" vertical="center" wrapText="1"/>
    </xf>
    <xf numFmtId="0" fontId="33" fillId="12" borderId="0" xfId="0" applyFont="1" applyFill="1" applyBorder="1" applyAlignment="1">
      <alignment horizontal="center" vertical="center" wrapText="1"/>
    </xf>
    <xf numFmtId="0" fontId="32" fillId="0" borderId="24" xfId="0" applyFont="1" applyBorder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37" fillId="14" borderId="26" xfId="0" applyFont="1" applyFill="1" applyBorder="1" applyAlignment="1">
      <alignment horizontal="center" vertical="center"/>
    </xf>
    <xf numFmtId="0" fontId="39" fillId="0" borderId="24" xfId="0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0" fontId="39" fillId="0" borderId="6" xfId="0" applyFont="1" applyFill="1" applyBorder="1" applyAlignment="1">
      <alignment horizontal="center" vertical="center"/>
    </xf>
    <xf numFmtId="0" fontId="33" fillId="12" borderId="6" xfId="0" applyFont="1" applyFill="1" applyBorder="1" applyAlignment="1">
      <alignment horizontal="center" vertical="center" wrapText="1"/>
    </xf>
    <xf numFmtId="2" fontId="37" fillId="14" borderId="30" xfId="0" applyNumberFormat="1" applyFont="1" applyFill="1" applyBorder="1" applyAlignment="1">
      <alignment horizontal="center" vertical="center"/>
    </xf>
    <xf numFmtId="0" fontId="33" fillId="12" borderId="6" xfId="0" applyFont="1" applyFill="1" applyBorder="1" applyAlignment="1">
      <alignment horizontal="center" vertical="top" wrapText="1"/>
    </xf>
    <xf numFmtId="0" fontId="33" fillId="12" borderId="14" xfId="0" applyFont="1" applyFill="1" applyBorder="1" applyAlignment="1">
      <alignment horizontal="center" vertical="center"/>
    </xf>
    <xf numFmtId="0" fontId="33" fillId="12" borderId="23" xfId="0" applyFont="1" applyFill="1" applyBorder="1" applyAlignment="1">
      <alignment horizontal="center" vertical="center"/>
    </xf>
    <xf numFmtId="0" fontId="33" fillId="12" borderId="13" xfId="0" applyFont="1" applyFill="1" applyBorder="1" applyAlignment="1">
      <alignment horizontal="center" vertical="center"/>
    </xf>
    <xf numFmtId="0" fontId="33" fillId="12" borderId="24" xfId="0" applyFont="1" applyFill="1" applyBorder="1" applyAlignment="1">
      <alignment horizontal="center" vertical="center"/>
    </xf>
    <xf numFmtId="0" fontId="33" fillId="12" borderId="0" xfId="0" applyFont="1" applyFill="1" applyBorder="1" applyAlignment="1">
      <alignment horizontal="center" vertical="center"/>
    </xf>
    <xf numFmtId="0" fontId="33" fillId="12" borderId="6" xfId="0" applyFont="1" applyFill="1" applyBorder="1" applyAlignment="1">
      <alignment horizontal="center" vertical="center"/>
    </xf>
    <xf numFmtId="0" fontId="37" fillId="14" borderId="29" xfId="0" applyFont="1" applyFill="1" applyBorder="1" applyAlignment="1">
      <alignment horizontal="center" vertical="center"/>
    </xf>
    <xf numFmtId="0" fontId="32" fillId="17" borderId="124" xfId="0" applyFont="1" applyFill="1" applyBorder="1" applyAlignment="1">
      <alignment horizontal="center" vertical="center"/>
    </xf>
    <xf numFmtId="0" fontId="32" fillId="17" borderId="127" xfId="0" applyFont="1" applyFill="1" applyBorder="1" applyAlignment="1">
      <alignment horizontal="center" vertical="center"/>
    </xf>
    <xf numFmtId="0" fontId="33" fillId="12" borderId="8" xfId="0" applyFont="1" applyFill="1" applyBorder="1" applyAlignment="1">
      <alignment horizontal="left" vertical="center"/>
    </xf>
    <xf numFmtId="0" fontId="33" fillId="12" borderId="23" xfId="0" applyFont="1" applyFill="1" applyBorder="1" applyAlignment="1">
      <alignment horizontal="left" vertical="center"/>
    </xf>
    <xf numFmtId="0" fontId="35" fillId="17" borderId="129" xfId="0" applyFont="1" applyFill="1" applyBorder="1" applyAlignment="1">
      <alignment horizontal="left" vertical="center"/>
    </xf>
    <xf numFmtId="0" fontId="36" fillId="17" borderId="129" xfId="0" applyFont="1" applyFill="1" applyBorder="1" applyAlignment="1">
      <alignment horizontal="left" vertical="center"/>
    </xf>
    <xf numFmtId="0" fontId="37" fillId="14" borderId="15" xfId="0" applyFont="1" applyFill="1" applyBorder="1" applyAlignment="1">
      <alignment horizontal="left" vertical="center"/>
    </xf>
    <xf numFmtId="3" fontId="7" fillId="4" borderId="134" xfId="2" applyNumberFormat="1" applyBorder="1" applyAlignment="1">
      <alignment horizontal="right" vertical="top" wrapText="1"/>
    </xf>
    <xf numFmtId="3" fontId="13" fillId="5" borderId="97" xfId="3" applyNumberFormat="1" applyFont="1" applyBorder="1" applyAlignment="1">
      <alignment horizontal="right" vertical="top" wrapText="1"/>
    </xf>
    <xf numFmtId="3" fontId="13" fillId="5" borderId="135" xfId="3" applyNumberFormat="1" applyFont="1" applyBorder="1" applyAlignment="1">
      <alignment horizontal="right" vertical="top" wrapText="1"/>
    </xf>
    <xf numFmtId="3" fontId="13" fillId="5" borderId="136" xfId="3" applyNumberFormat="1" applyFont="1" applyBorder="1" applyAlignment="1">
      <alignment horizontal="right" vertical="top" wrapText="1"/>
    </xf>
    <xf numFmtId="3" fontId="7" fillId="4" borderId="137" xfId="2" applyNumberFormat="1" applyBorder="1" applyAlignment="1">
      <alignment vertical="top" wrapText="1"/>
    </xf>
    <xf numFmtId="3" fontId="13" fillId="5" borderId="97" xfId="3" applyNumberFormat="1" applyFont="1" applyBorder="1" applyAlignment="1">
      <alignment vertical="top" wrapText="1"/>
    </xf>
    <xf numFmtId="3" fontId="13" fillId="5" borderId="135" xfId="3" applyNumberFormat="1" applyFont="1" applyBorder="1" applyAlignment="1">
      <alignment vertical="top" wrapText="1"/>
    </xf>
    <xf numFmtId="3" fontId="13" fillId="5" borderId="136" xfId="3" applyNumberFormat="1" applyFont="1" applyBorder="1" applyAlignment="1">
      <alignment vertical="top" wrapText="1"/>
    </xf>
    <xf numFmtId="3" fontId="7" fillId="4" borderId="103" xfId="2" applyNumberFormat="1" applyBorder="1" applyAlignment="1">
      <alignment horizontal="right" vertical="top" wrapText="1"/>
    </xf>
    <xf numFmtId="3" fontId="7" fillId="4" borderId="105" xfId="2" applyNumberFormat="1" applyBorder="1" applyAlignment="1">
      <alignment vertical="top" wrapText="1"/>
    </xf>
    <xf numFmtId="0" fontId="0" fillId="0" borderId="0" xfId="0" applyAlignment="1">
      <alignment horizontal="center"/>
    </xf>
    <xf numFmtId="0" fontId="8" fillId="19" borderId="0" xfId="0" applyFont="1" applyFill="1"/>
    <xf numFmtId="0" fontId="8" fillId="19" borderId="0" xfId="0" applyFont="1" applyFill="1" applyAlignment="1">
      <alignment horizontal="left"/>
    </xf>
    <xf numFmtId="0" fontId="8" fillId="0" borderId="69" xfId="0" applyFont="1" applyBorder="1" applyAlignment="1">
      <alignment horizontal="center" vertical="center" wrapText="1"/>
    </xf>
    <xf numFmtId="0" fontId="30" fillId="0" borderId="141" xfId="0" applyFont="1" applyBorder="1" applyAlignment="1">
      <alignment horizontal="center" wrapText="1"/>
    </xf>
    <xf numFmtId="0" fontId="30" fillId="0" borderId="143" xfId="0" applyFont="1" applyBorder="1" applyAlignment="1">
      <alignment wrapText="1"/>
    </xf>
    <xf numFmtId="0" fontId="8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vertical="center"/>
    </xf>
    <xf numFmtId="0" fontId="8" fillId="0" borderId="0" xfId="0" applyFont="1" applyFill="1" applyBorder="1" applyAlignment="1"/>
    <xf numFmtId="0" fontId="8" fillId="0" borderId="144" xfId="0" applyFont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0" fillId="0" borderId="0" xfId="0" applyFill="1" applyBorder="1" applyAlignment="1"/>
    <xf numFmtId="0" fontId="0" fillId="0" borderId="0" xfId="0" applyFill="1" applyBorder="1" applyAlignment="1">
      <alignment horizontal="center"/>
    </xf>
    <xf numFmtId="0" fontId="8" fillId="0" borderId="138" xfId="0" applyFont="1" applyBorder="1" applyAlignment="1">
      <alignment horizontal="center" vertical="center" wrapText="1"/>
    </xf>
    <xf numFmtId="0" fontId="0" fillId="0" borderId="0" xfId="0" applyFill="1" applyBorder="1" applyAlignment="1">
      <alignment horizontal="left"/>
    </xf>
    <xf numFmtId="0" fontId="0" fillId="0" borderId="138" xfId="0" applyFont="1" applyBorder="1" applyAlignment="1">
      <alignment horizontal="center" vertical="center" wrapText="1"/>
    </xf>
    <xf numFmtId="0" fontId="0" fillId="0" borderId="139" xfId="0" applyFont="1" applyBorder="1" applyAlignment="1">
      <alignment horizontal="center" vertical="center" wrapText="1"/>
    </xf>
    <xf numFmtId="0" fontId="0" fillId="17" borderId="110" xfId="0" applyFill="1" applyBorder="1"/>
    <xf numFmtId="0" fontId="0" fillId="17" borderId="111" xfId="0" applyFill="1" applyBorder="1" applyAlignment="1">
      <alignment horizontal="center"/>
    </xf>
    <xf numFmtId="0" fontId="0" fillId="17" borderId="22" xfId="0" applyFill="1" applyBorder="1" applyAlignment="1">
      <alignment horizontal="center"/>
    </xf>
    <xf numFmtId="0" fontId="0" fillId="17" borderId="110" xfId="0" applyFill="1" applyBorder="1" applyAlignment="1">
      <alignment horizontal="center"/>
    </xf>
    <xf numFmtId="0" fontId="30" fillId="0" borderId="140" xfId="0" applyFont="1" applyBorder="1" applyAlignment="1">
      <alignment horizontal="center" wrapText="1"/>
    </xf>
    <xf numFmtId="0" fontId="0" fillId="17" borderId="121" xfId="0" applyFill="1" applyBorder="1" applyAlignment="1">
      <alignment horizontal="center"/>
    </xf>
    <xf numFmtId="0" fontId="31" fillId="9" borderId="69" xfId="0" applyFont="1" applyFill="1" applyBorder="1" applyAlignment="1">
      <alignment horizontal="left" vertical="top"/>
    </xf>
    <xf numFmtId="0" fontId="0" fillId="17" borderId="144" xfId="0" applyFill="1" applyBorder="1" applyAlignment="1"/>
    <xf numFmtId="0" fontId="0" fillId="17" borderId="138" xfId="0" applyFill="1" applyBorder="1" applyAlignment="1">
      <alignment horizontal="left"/>
    </xf>
    <xf numFmtId="0" fontId="0" fillId="17" borderId="138" xfId="0" applyFill="1" applyBorder="1" applyAlignment="1">
      <alignment horizontal="center"/>
    </xf>
    <xf numFmtId="0" fontId="0" fillId="17" borderId="139" xfId="0" applyFill="1" applyBorder="1"/>
    <xf numFmtId="0" fontId="30" fillId="0" borderId="142" xfId="0" applyFont="1" applyBorder="1" applyAlignment="1">
      <alignment wrapText="1"/>
    </xf>
    <xf numFmtId="0" fontId="0" fillId="17" borderId="120" xfId="0" applyFill="1" applyBorder="1" applyAlignment="1">
      <alignment horizontal="center"/>
    </xf>
    <xf numFmtId="0" fontId="0" fillId="17" borderId="122" xfId="0" applyFill="1" applyBorder="1" applyAlignment="1">
      <alignment horizontal="center"/>
    </xf>
    <xf numFmtId="0" fontId="0" fillId="17" borderId="122" xfId="0" applyFill="1" applyBorder="1"/>
    <xf numFmtId="0" fontId="30" fillId="0" borderId="29" xfId="0" applyFont="1" applyBorder="1" applyAlignment="1">
      <alignment horizontal="center" wrapText="1"/>
    </xf>
    <xf numFmtId="0" fontId="0" fillId="17" borderId="144" xfId="0" applyFill="1" applyBorder="1" applyAlignment="1">
      <alignment horizontal="center"/>
    </xf>
    <xf numFmtId="0" fontId="0" fillId="17" borderId="22" xfId="0" applyFill="1" applyBorder="1" applyAlignment="1">
      <alignment horizontal="center" vertical="top" wrapText="1"/>
    </xf>
    <xf numFmtId="0" fontId="55" fillId="0" borderId="0" xfId="0" applyFont="1"/>
    <xf numFmtId="2" fontId="37" fillId="14" borderId="69" xfId="0" applyNumberFormat="1" applyFont="1" applyFill="1" applyBorder="1" applyAlignment="1">
      <alignment horizontal="center" vertical="center"/>
    </xf>
    <xf numFmtId="2" fontId="37" fillId="14" borderId="29" xfId="0" applyNumberFormat="1" applyFont="1" applyFill="1" applyBorder="1" applyAlignment="1">
      <alignment horizontal="center" vertical="center"/>
    </xf>
    <xf numFmtId="0" fontId="33" fillId="12" borderId="80" xfId="0" applyFont="1" applyFill="1" applyBorder="1" applyAlignment="1">
      <alignment horizontal="center" vertical="top" wrapText="1"/>
    </xf>
    <xf numFmtId="0" fontId="33" fillId="12" borderId="6" xfId="0" applyFont="1" applyFill="1" applyBorder="1" applyAlignment="1">
      <alignment vertical="center"/>
    </xf>
    <xf numFmtId="0" fontId="33" fillId="12" borderId="0" xfId="0" applyFont="1" applyFill="1" applyBorder="1" applyAlignment="1">
      <alignment vertical="center"/>
    </xf>
    <xf numFmtId="0" fontId="33" fillId="12" borderId="24" xfId="0" applyFont="1" applyFill="1" applyBorder="1" applyAlignment="1">
      <alignment vertical="center"/>
    </xf>
    <xf numFmtId="0" fontId="33" fillId="12" borderId="80" xfId="0" applyFont="1" applyFill="1" applyBorder="1" applyAlignment="1">
      <alignment vertical="center" wrapText="1"/>
    </xf>
    <xf numFmtId="0" fontId="8" fillId="9" borderId="145" xfId="0" applyFont="1" applyFill="1" applyBorder="1"/>
    <xf numFmtId="0" fontId="8" fillId="9" borderId="141" xfId="0" applyFont="1" applyFill="1" applyBorder="1"/>
    <xf numFmtId="0" fontId="8" fillId="9" borderId="143" xfId="0" applyFont="1" applyFill="1" applyBorder="1"/>
    <xf numFmtId="0" fontId="0" fillId="25" borderId="111" xfId="0" applyFill="1" applyBorder="1"/>
    <xf numFmtId="0" fontId="0" fillId="25" borderId="22" xfId="0" applyFill="1" applyBorder="1"/>
    <xf numFmtId="0" fontId="30" fillId="17" borderId="22" xfId="0" applyFont="1" applyFill="1" applyBorder="1"/>
    <xf numFmtId="0" fontId="39" fillId="17" borderId="147" xfId="0" applyFont="1" applyFill="1" applyBorder="1" applyAlignment="1">
      <alignment horizontal="center" vertical="center"/>
    </xf>
    <xf numFmtId="0" fontId="39" fillId="17" borderId="148" xfId="0" applyFont="1" applyFill="1" applyBorder="1" applyAlignment="1">
      <alignment horizontal="center" vertical="center"/>
    </xf>
    <xf numFmtId="0" fontId="39" fillId="17" borderId="149" xfId="0" applyFont="1" applyFill="1" applyBorder="1" applyAlignment="1">
      <alignment horizontal="center" vertical="center"/>
    </xf>
    <xf numFmtId="0" fontId="39" fillId="17" borderId="150" xfId="0" applyFont="1" applyFill="1" applyBorder="1" applyAlignment="1">
      <alignment horizontal="center" vertical="center"/>
    </xf>
    <xf numFmtId="0" fontId="39" fillId="17" borderId="151" xfId="0" applyFont="1" applyFill="1" applyBorder="1" applyAlignment="1">
      <alignment horizontal="center" vertical="center"/>
    </xf>
    <xf numFmtId="0" fontId="39" fillId="17" borderId="152" xfId="0" applyFont="1" applyFill="1" applyBorder="1" applyAlignment="1">
      <alignment horizontal="center" vertical="center"/>
    </xf>
    <xf numFmtId="0" fontId="39" fillId="17" borderId="153" xfId="0" applyFont="1" applyFill="1" applyBorder="1" applyAlignment="1">
      <alignment horizontal="center" vertical="center"/>
    </xf>
    <xf numFmtId="0" fontId="39" fillId="17" borderId="154" xfId="0" applyFont="1" applyFill="1" applyBorder="1" applyAlignment="1">
      <alignment horizontal="center" vertical="center"/>
    </xf>
    <xf numFmtId="0" fontId="39" fillId="17" borderId="155" xfId="0" applyFont="1" applyFill="1" applyBorder="1" applyAlignment="1">
      <alignment horizontal="center" vertical="center"/>
    </xf>
    <xf numFmtId="0" fontId="0" fillId="25" borderId="22" xfId="0" applyFill="1" applyBorder="1" applyAlignment="1">
      <alignment wrapText="1"/>
    </xf>
    <xf numFmtId="0" fontId="58" fillId="21" borderId="111" xfId="6" applyFont="1" applyFill="1" applyBorder="1" applyAlignment="1">
      <alignment vertical="center"/>
    </xf>
    <xf numFmtId="0" fontId="58" fillId="21" borderId="22" xfId="6" applyFont="1" applyFill="1" applyBorder="1" applyAlignment="1">
      <alignment vertical="center"/>
    </xf>
    <xf numFmtId="0" fontId="0" fillId="17" borderId="22" xfId="0" applyFill="1" applyBorder="1" applyAlignment="1">
      <alignment wrapText="1"/>
    </xf>
    <xf numFmtId="0" fontId="8" fillId="0" borderId="60" xfId="0" applyFont="1" applyBorder="1" applyAlignment="1">
      <alignment horizontal="center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vertical="top"/>
    </xf>
    <xf numFmtId="0" fontId="8" fillId="19" borderId="122" xfId="0" applyFont="1" applyFill="1" applyBorder="1" applyProtection="1"/>
    <xf numFmtId="0" fontId="8" fillId="19" borderId="34" xfId="0" applyFont="1" applyFill="1" applyBorder="1" applyProtection="1"/>
    <xf numFmtId="0" fontId="8" fillId="19" borderId="110" xfId="0" applyFont="1" applyFill="1" applyBorder="1" applyProtection="1"/>
    <xf numFmtId="166" fontId="8" fillId="19" borderId="22" xfId="5" applyNumberFormat="1" applyFont="1" applyFill="1" applyBorder="1" applyProtection="1"/>
    <xf numFmtId="166" fontId="8" fillId="19" borderId="122" xfId="5" applyNumberFormat="1" applyFont="1" applyFill="1" applyBorder="1" applyProtection="1"/>
    <xf numFmtId="0" fontId="8" fillId="0" borderId="122" xfId="0" applyFont="1" applyBorder="1" applyProtection="1"/>
    <xf numFmtId="0" fontId="8" fillId="22" borderId="34" xfId="0" applyFont="1" applyFill="1" applyBorder="1" applyProtection="1"/>
    <xf numFmtId="0" fontId="8" fillId="22" borderId="110" xfId="0" applyFont="1" applyFill="1" applyBorder="1" applyProtection="1"/>
    <xf numFmtId="0" fontId="8" fillId="21" borderId="122" xfId="0" applyFont="1" applyFill="1" applyBorder="1" applyProtection="1"/>
    <xf numFmtId="0" fontId="8" fillId="21" borderId="34" xfId="0" applyFont="1" applyFill="1" applyBorder="1" applyProtection="1"/>
    <xf numFmtId="0" fontId="0" fillId="21" borderId="110" xfId="0" applyFont="1" applyFill="1" applyBorder="1" applyProtection="1"/>
    <xf numFmtId="0" fontId="8" fillId="21" borderId="119" xfId="0" applyFont="1" applyFill="1" applyBorder="1" applyProtection="1"/>
    <xf numFmtId="0" fontId="8" fillId="21" borderId="18" xfId="0" applyFont="1" applyFill="1" applyBorder="1" applyProtection="1"/>
    <xf numFmtId="0" fontId="0" fillId="21" borderId="113" xfId="0" applyFont="1" applyFill="1" applyBorder="1" applyProtection="1"/>
    <xf numFmtId="4" fontId="13" fillId="5" borderId="41" xfId="3" applyNumberFormat="1" applyFont="1" applyBorder="1" applyAlignment="1" applyProtection="1">
      <alignment horizontal="right" vertical="top" wrapText="1"/>
      <protection locked="0"/>
    </xf>
    <xf numFmtId="4" fontId="13" fillId="5" borderId="17" xfId="3" applyNumberFormat="1" applyFont="1" applyAlignment="1" applyProtection="1">
      <alignment horizontal="right" vertical="top" wrapText="1"/>
      <protection locked="0"/>
    </xf>
    <xf numFmtId="4" fontId="13" fillId="5" borderId="101" xfId="3" applyNumberFormat="1" applyFont="1" applyBorder="1" applyAlignment="1" applyProtection="1">
      <alignment horizontal="right" vertical="top" wrapText="1"/>
      <protection locked="0"/>
    </xf>
    <xf numFmtId="4" fontId="13" fillId="5" borderId="98" xfId="3" applyNumberFormat="1" applyFont="1" applyBorder="1" applyAlignment="1" applyProtection="1">
      <alignment horizontal="right" vertical="top" wrapText="1"/>
      <protection locked="0"/>
    </xf>
    <xf numFmtId="0" fontId="0" fillId="18" borderId="0" xfId="0" applyFill="1" applyAlignment="1" applyProtection="1">
      <alignment horizontal="left" vertical="top" wrapText="1"/>
    </xf>
    <xf numFmtId="0" fontId="30" fillId="0" borderId="0" xfId="0" applyFont="1" applyFill="1" applyAlignment="1" applyProtection="1">
      <alignment horizontal="left" vertical="top" wrapText="1"/>
    </xf>
    <xf numFmtId="0" fontId="0" fillId="0" borderId="0" xfId="0" applyFill="1" applyAlignment="1" applyProtection="1">
      <alignment horizontal="left" vertical="top" wrapText="1"/>
    </xf>
    <xf numFmtId="0" fontId="0" fillId="18" borderId="24" xfId="0" applyFill="1" applyBorder="1" applyAlignment="1" applyProtection="1">
      <alignment horizontal="center" vertical="top" wrapText="1"/>
    </xf>
    <xf numFmtId="0" fontId="0" fillId="18" borderId="0" xfId="0" applyFill="1" applyBorder="1" applyAlignment="1" applyProtection="1">
      <alignment horizontal="center" vertical="top" wrapText="1"/>
    </xf>
    <xf numFmtId="0" fontId="0" fillId="18" borderId="6" xfId="0" applyFill="1" applyBorder="1" applyAlignment="1" applyProtection="1">
      <alignment horizontal="center" vertical="top" wrapText="1"/>
    </xf>
    <xf numFmtId="0" fontId="9" fillId="18" borderId="0" xfId="0" applyFont="1" applyFill="1" applyAlignment="1" applyProtection="1">
      <alignment horizontal="left" vertical="top" wrapText="1"/>
    </xf>
    <xf numFmtId="0" fontId="9" fillId="18" borderId="0" xfId="0" applyFont="1" applyFill="1" applyBorder="1" applyAlignment="1" applyProtection="1">
      <alignment horizontal="left" vertical="top" wrapText="1"/>
    </xf>
    <xf numFmtId="0" fontId="9" fillId="18" borderId="15" xfId="0" applyFont="1" applyFill="1" applyBorder="1" applyAlignment="1" applyProtection="1">
      <alignment horizontal="left" vertical="top" wrapText="1"/>
    </xf>
    <xf numFmtId="0" fontId="9" fillId="18" borderId="26" xfId="0" applyFont="1" applyFill="1" applyBorder="1" applyAlignment="1" applyProtection="1">
      <alignment horizontal="left" vertical="top" wrapText="1"/>
    </xf>
    <xf numFmtId="0" fontId="9" fillId="18" borderId="5" xfId="0" applyFont="1" applyFill="1" applyBorder="1" applyAlignment="1" applyProtection="1">
      <alignment horizontal="left" vertical="top" wrapText="1"/>
    </xf>
    <xf numFmtId="0" fontId="9" fillId="18" borderId="0" xfId="0" applyFont="1" applyFill="1" applyBorder="1" applyAlignment="1" applyProtection="1">
      <alignment horizontal="center" vertical="top" wrapText="1"/>
    </xf>
    <xf numFmtId="0" fontId="9" fillId="18" borderId="27" xfId="0" applyFont="1" applyFill="1" applyBorder="1" applyAlignment="1" applyProtection="1">
      <alignment horizontal="center" vertical="top" wrapText="1"/>
    </xf>
    <xf numFmtId="0" fontId="9" fillId="18" borderId="19" xfId="0" applyFont="1" applyFill="1" applyBorder="1" applyAlignment="1" applyProtection="1">
      <alignment horizontal="center" vertical="top" wrapText="1"/>
    </xf>
    <xf numFmtId="0" fontId="12" fillId="0" borderId="0" xfId="0" applyFont="1" applyFill="1" applyAlignment="1" applyProtection="1">
      <alignment horizontal="left" vertical="top" wrapText="1"/>
    </xf>
    <xf numFmtId="0" fontId="9" fillId="0" borderId="0" xfId="0" applyFont="1" applyFill="1" applyAlignment="1" applyProtection="1">
      <alignment horizontal="left" vertical="top" wrapText="1"/>
    </xf>
    <xf numFmtId="0" fontId="0" fillId="0" borderId="13" xfId="0" applyBorder="1" applyAlignment="1" applyProtection="1">
      <alignment horizontal="left" vertical="top" wrapText="1"/>
    </xf>
    <xf numFmtId="168" fontId="0" fillId="0" borderId="14" xfId="5" applyNumberFormat="1" applyFont="1" applyBorder="1" applyAlignment="1" applyProtection="1">
      <alignment horizontal="center" vertical="center" wrapText="1"/>
    </xf>
    <xf numFmtId="168" fontId="0" fillId="0" borderId="23" xfId="5" applyNumberFormat="1" applyFont="1" applyBorder="1" applyAlignment="1" applyProtection="1">
      <alignment horizontal="center" vertical="center" wrapText="1"/>
    </xf>
    <xf numFmtId="168" fontId="0" fillId="0" borderId="13" xfId="5" applyNumberFormat="1" applyFont="1" applyBorder="1" applyAlignment="1" applyProtection="1">
      <alignment horizontal="center" vertical="center" wrapText="1"/>
    </xf>
    <xf numFmtId="168" fontId="13" fillId="5" borderId="84" xfId="5" applyNumberFormat="1" applyFont="1" applyFill="1" applyBorder="1" applyAlignment="1" applyProtection="1">
      <alignment horizontal="center" vertical="center" wrapText="1"/>
    </xf>
    <xf numFmtId="168" fontId="13" fillId="5" borderId="53" xfId="5" applyNumberFormat="1" applyFont="1" applyFill="1" applyBorder="1" applyAlignment="1" applyProtection="1">
      <alignment horizontal="center" vertical="center" wrapText="1"/>
    </xf>
    <xf numFmtId="168" fontId="53" fillId="20" borderId="53" xfId="5" applyNumberFormat="1" applyFont="1" applyFill="1" applyBorder="1" applyAlignment="1" applyProtection="1">
      <alignment horizontal="center" vertical="center" wrapText="1"/>
    </xf>
    <xf numFmtId="9" fontId="30" fillId="0" borderId="0" xfId="4" applyFont="1" applyAlignment="1" applyProtection="1">
      <alignment horizontal="left" vertical="top" wrapText="1"/>
    </xf>
    <xf numFmtId="0" fontId="0" fillId="0" borderId="0" xfId="0" applyAlignment="1" applyProtection="1">
      <alignment horizontal="left" vertical="top" wrapText="1"/>
    </xf>
    <xf numFmtId="0" fontId="0" fillId="0" borderId="6" xfId="0" applyBorder="1" applyAlignment="1" applyProtection="1">
      <alignment horizontal="left" vertical="top" wrapText="1"/>
    </xf>
    <xf numFmtId="168" fontId="0" fillId="0" borderId="24" xfId="5" applyNumberFormat="1" applyFont="1" applyBorder="1" applyAlignment="1" applyProtection="1">
      <alignment horizontal="center" vertical="center" wrapText="1"/>
    </xf>
    <xf numFmtId="168" fontId="0" fillId="0" borderId="0" xfId="5" applyNumberFormat="1" applyFont="1" applyBorder="1" applyAlignment="1" applyProtection="1">
      <alignment horizontal="center" vertical="center" wrapText="1"/>
    </xf>
    <xf numFmtId="168" fontId="0" fillId="0" borderId="6" xfId="5" applyNumberFormat="1" applyFont="1" applyBorder="1" applyAlignment="1" applyProtection="1">
      <alignment horizontal="center" vertical="center" wrapText="1"/>
    </xf>
    <xf numFmtId="168" fontId="13" fillId="5" borderId="41" xfId="5" applyNumberFormat="1" applyFont="1" applyFill="1" applyBorder="1" applyAlignment="1" applyProtection="1">
      <alignment horizontal="center" vertical="center" wrapText="1"/>
    </xf>
    <xf numFmtId="168" fontId="13" fillId="5" borderId="17" xfId="5" applyNumberFormat="1" applyFont="1" applyFill="1" applyBorder="1" applyAlignment="1" applyProtection="1">
      <alignment horizontal="center" vertical="center" wrapText="1"/>
    </xf>
    <xf numFmtId="168" fontId="53" fillId="20" borderId="17" xfId="5" applyNumberFormat="1" applyFont="1" applyFill="1" applyBorder="1" applyAlignment="1" applyProtection="1">
      <alignment horizontal="center" vertical="center" wrapText="1"/>
    </xf>
    <xf numFmtId="0" fontId="0" fillId="0" borderId="5" xfId="0" applyBorder="1" applyAlignment="1" applyProtection="1">
      <alignment horizontal="left" vertical="top" wrapText="1"/>
    </xf>
    <xf numFmtId="168" fontId="0" fillId="0" borderId="15" xfId="5" applyNumberFormat="1" applyFont="1" applyBorder="1" applyAlignment="1" applyProtection="1">
      <alignment horizontal="center" vertical="center" wrapText="1"/>
    </xf>
    <xf numFmtId="168" fontId="0" fillId="0" borderId="26" xfId="5" applyNumberFormat="1" applyFont="1" applyBorder="1" applyAlignment="1" applyProtection="1">
      <alignment horizontal="center" vertical="center" wrapText="1"/>
    </xf>
    <xf numFmtId="168" fontId="0" fillId="0" borderId="5" xfId="5" applyNumberFormat="1" applyFont="1" applyBorder="1" applyAlignment="1" applyProtection="1">
      <alignment horizontal="center" vertical="center" wrapText="1"/>
    </xf>
    <xf numFmtId="168" fontId="13" fillId="5" borderId="85" xfId="5" applyNumberFormat="1" applyFont="1" applyFill="1" applyBorder="1" applyAlignment="1" applyProtection="1">
      <alignment horizontal="center" vertical="center" wrapText="1"/>
    </xf>
    <xf numFmtId="168" fontId="13" fillId="5" borderId="56" xfId="5" applyNumberFormat="1" applyFont="1" applyFill="1" applyBorder="1" applyAlignment="1" applyProtection="1">
      <alignment horizontal="center" vertical="center" wrapText="1"/>
    </xf>
    <xf numFmtId="168" fontId="53" fillId="20" borderId="56" xfId="5" applyNumberFormat="1" applyFont="1" applyFill="1" applyBorder="1" applyAlignment="1" applyProtection="1">
      <alignment horizontal="center" vertical="center" wrapText="1"/>
    </xf>
    <xf numFmtId="169" fontId="0" fillId="0" borderId="14" xfId="0" applyNumberFormat="1" applyBorder="1" applyAlignment="1" applyProtection="1">
      <alignment horizontal="center" vertical="center" wrapText="1"/>
    </xf>
    <xf numFmtId="169" fontId="0" fillId="0" borderId="23" xfId="0" applyNumberFormat="1" applyBorder="1" applyAlignment="1" applyProtection="1">
      <alignment horizontal="center" vertical="center" wrapText="1"/>
    </xf>
    <xf numFmtId="169" fontId="0" fillId="0" borderId="13" xfId="0" applyNumberFormat="1" applyBorder="1" applyAlignment="1" applyProtection="1">
      <alignment horizontal="center" vertical="center" wrapText="1"/>
    </xf>
    <xf numFmtId="169" fontId="13" fillId="5" borderId="84" xfId="3" applyNumberFormat="1" applyFont="1" applyBorder="1" applyAlignment="1" applyProtection="1">
      <alignment horizontal="center" vertical="center" wrapText="1"/>
    </xf>
    <xf numFmtId="169" fontId="13" fillId="5" borderId="53" xfId="3" applyNumberFormat="1" applyFont="1" applyBorder="1" applyAlignment="1" applyProtection="1">
      <alignment horizontal="center" vertical="center" wrapText="1"/>
    </xf>
    <xf numFmtId="169" fontId="53" fillId="20" borderId="53" xfId="3" applyNumberFormat="1" applyFont="1" applyFill="1" applyBorder="1" applyAlignment="1" applyProtection="1">
      <alignment horizontal="center" vertical="center" wrapText="1"/>
    </xf>
    <xf numFmtId="169" fontId="0" fillId="0" borderId="24" xfId="0" applyNumberFormat="1" applyBorder="1" applyAlignment="1" applyProtection="1">
      <alignment horizontal="center" vertical="center" wrapText="1"/>
    </xf>
    <xf numFmtId="169" fontId="0" fillId="0" borderId="0" xfId="0" applyNumberFormat="1" applyBorder="1" applyAlignment="1" applyProtection="1">
      <alignment horizontal="center" vertical="center" wrapText="1"/>
    </xf>
    <xf numFmtId="169" fontId="0" fillId="0" borderId="6" xfId="0" applyNumberFormat="1" applyBorder="1" applyAlignment="1" applyProtection="1">
      <alignment horizontal="center" vertical="center" wrapText="1"/>
    </xf>
    <xf numFmtId="169" fontId="13" fillId="5" borderId="41" xfId="3" applyNumberFormat="1" applyFont="1" applyBorder="1" applyAlignment="1" applyProtection="1">
      <alignment horizontal="center" vertical="center" wrapText="1"/>
    </xf>
    <xf numFmtId="169" fontId="13" fillId="5" borderId="17" xfId="3" applyNumberFormat="1" applyFont="1" applyBorder="1" applyAlignment="1" applyProtection="1">
      <alignment horizontal="center" vertical="center" wrapText="1"/>
    </xf>
    <xf numFmtId="169" fontId="53" fillId="20" borderId="17" xfId="3" applyNumberFormat="1" applyFont="1" applyFill="1" applyBorder="1" applyAlignment="1" applyProtection="1">
      <alignment horizontal="center" vertical="center" wrapText="1"/>
    </xf>
    <xf numFmtId="169" fontId="0" fillId="0" borderId="15" xfId="0" applyNumberFormat="1" applyBorder="1" applyAlignment="1" applyProtection="1">
      <alignment horizontal="center" vertical="center" wrapText="1"/>
    </xf>
    <xf numFmtId="169" fontId="0" fillId="0" borderId="26" xfId="0" applyNumberFormat="1" applyBorder="1" applyAlignment="1" applyProtection="1">
      <alignment horizontal="center" vertical="center" wrapText="1"/>
    </xf>
    <xf numFmtId="169" fontId="0" fillId="0" borderId="5" xfId="0" applyNumberFormat="1" applyBorder="1" applyAlignment="1" applyProtection="1">
      <alignment horizontal="center" vertical="center" wrapText="1"/>
    </xf>
    <xf numFmtId="169" fontId="13" fillId="5" borderId="85" xfId="3" applyNumberFormat="1" applyFont="1" applyBorder="1" applyAlignment="1" applyProtection="1">
      <alignment horizontal="center" vertical="center" wrapText="1"/>
    </xf>
    <xf numFmtId="169" fontId="13" fillId="5" borderId="56" xfId="3" applyNumberFormat="1" applyFont="1" applyBorder="1" applyAlignment="1" applyProtection="1">
      <alignment horizontal="center" vertical="center" wrapText="1"/>
    </xf>
    <xf numFmtId="169" fontId="53" fillId="20" borderId="56" xfId="3" applyNumberFormat="1" applyFont="1" applyFill="1" applyBorder="1" applyAlignment="1" applyProtection="1">
      <alignment horizontal="center" vertical="center" wrapText="1"/>
    </xf>
    <xf numFmtId="9" fontId="30" fillId="0" borderId="18" xfId="0" applyNumberFormat="1" applyFont="1" applyBorder="1" applyAlignment="1" applyProtection="1">
      <alignment horizontal="left" vertical="top" wrapText="1"/>
    </xf>
    <xf numFmtId="0" fontId="0" fillId="0" borderId="18" xfId="0" applyBorder="1" applyAlignment="1" applyProtection="1">
      <alignment horizontal="left" vertical="top" wrapText="1"/>
    </xf>
    <xf numFmtId="0" fontId="30" fillId="0" borderId="0" xfId="0" applyFont="1" applyBorder="1" applyAlignment="1" applyProtection="1">
      <alignment horizontal="left" vertical="top" wrapText="1"/>
    </xf>
    <xf numFmtId="0" fontId="0" fillId="0" borderId="0" xfId="0" applyBorder="1" applyAlignment="1" applyProtection="1">
      <alignment horizontal="left" vertical="top" wrapText="1"/>
    </xf>
    <xf numFmtId="0" fontId="30" fillId="0" borderId="21" xfId="0" applyFont="1" applyBorder="1" applyAlignment="1" applyProtection="1">
      <alignment horizontal="left" vertical="top" wrapText="1"/>
    </xf>
    <xf numFmtId="0" fontId="0" fillId="0" borderId="21" xfId="0" applyBorder="1" applyAlignment="1" applyProtection="1">
      <alignment horizontal="left" vertical="top" wrapText="1"/>
    </xf>
    <xf numFmtId="0" fontId="8" fillId="16" borderId="28" xfId="0" applyFont="1" applyFill="1" applyBorder="1" applyAlignment="1" applyProtection="1">
      <alignment horizontal="left" vertical="top" wrapText="1"/>
    </xf>
    <xf numFmtId="0" fontId="0" fillId="16" borderId="29" xfId="0" applyFill="1" applyBorder="1" applyAlignment="1" applyProtection="1">
      <alignment horizontal="left" vertical="top" wrapText="1"/>
    </xf>
    <xf numFmtId="0" fontId="0" fillId="16" borderId="30" xfId="0" applyFill="1" applyBorder="1" applyAlignment="1" applyProtection="1">
      <alignment horizontal="left" vertical="top" wrapText="1"/>
    </xf>
    <xf numFmtId="0" fontId="51" fillId="16" borderId="29" xfId="0" applyFont="1" applyFill="1" applyBorder="1" applyAlignment="1" applyProtection="1">
      <alignment horizontal="left" vertical="top" wrapText="1"/>
    </xf>
    <xf numFmtId="0" fontId="13" fillId="16" borderId="133" xfId="3" applyFont="1" applyFill="1" applyBorder="1" applyAlignment="1" applyProtection="1">
      <alignment horizontal="right" vertical="top" wrapText="1"/>
    </xf>
    <xf numFmtId="0" fontId="53" fillId="16" borderId="133" xfId="3" applyFont="1" applyFill="1" applyBorder="1" applyAlignment="1" applyProtection="1">
      <alignment horizontal="right" vertical="top" wrapText="1"/>
    </xf>
    <xf numFmtId="0" fontId="0" fillId="7" borderId="6" xfId="0" applyFill="1" applyBorder="1" applyAlignment="1" applyProtection="1">
      <alignment horizontal="left" vertical="top" wrapText="1"/>
    </xf>
    <xf numFmtId="168" fontId="54" fillId="20" borderId="24" xfId="5" applyNumberFormat="1" applyFont="1" applyFill="1" applyBorder="1" applyAlignment="1" applyProtection="1">
      <alignment horizontal="center" vertical="center" wrapText="1"/>
    </xf>
    <xf numFmtId="168" fontId="54" fillId="20" borderId="0" xfId="5" applyNumberFormat="1" applyFont="1" applyFill="1" applyBorder="1" applyAlignment="1" applyProtection="1">
      <alignment horizontal="center" vertical="center" wrapText="1"/>
    </xf>
    <xf numFmtId="168" fontId="54" fillId="20" borderId="6" xfId="5" applyNumberFormat="1" applyFont="1" applyFill="1" applyBorder="1" applyAlignment="1" applyProtection="1">
      <alignment horizontal="center" vertical="center" wrapText="1"/>
    </xf>
    <xf numFmtId="168" fontId="53" fillId="23" borderId="131" xfId="5" applyNumberFormat="1" applyFont="1" applyFill="1" applyBorder="1" applyAlignment="1" applyProtection="1">
      <alignment horizontal="center" vertical="center" wrapText="1"/>
    </xf>
    <xf numFmtId="168" fontId="53" fillId="23" borderId="132" xfId="5" applyNumberFormat="1" applyFont="1" applyFill="1" applyBorder="1" applyAlignment="1" applyProtection="1">
      <alignment horizontal="center" vertical="center" wrapText="1"/>
    </xf>
    <xf numFmtId="168" fontId="53" fillId="20" borderId="132" xfId="5" applyNumberFormat="1" applyFont="1" applyFill="1" applyBorder="1" applyAlignment="1" applyProtection="1">
      <alignment horizontal="center" vertical="center" wrapText="1"/>
    </xf>
    <xf numFmtId="9" fontId="30" fillId="0" borderId="24" xfId="0" applyNumberFormat="1" applyFont="1" applyBorder="1" applyAlignment="1" applyProtection="1">
      <alignment horizontal="left" vertical="top" wrapText="1"/>
    </xf>
    <xf numFmtId="168" fontId="53" fillId="23" borderId="41" xfId="5" applyNumberFormat="1" applyFont="1" applyFill="1" applyBorder="1" applyAlignment="1" applyProtection="1">
      <alignment horizontal="center" vertical="center" wrapText="1"/>
    </xf>
    <xf numFmtId="168" fontId="53" fillId="23" borderId="17" xfId="5" applyNumberFormat="1" applyFont="1" applyFill="1" applyBorder="1" applyAlignment="1" applyProtection="1">
      <alignment horizontal="center" vertical="center" wrapText="1"/>
    </xf>
    <xf numFmtId="0" fontId="0" fillId="7" borderId="5" xfId="0" applyFill="1" applyBorder="1" applyAlignment="1" applyProtection="1">
      <alignment horizontal="left" vertical="top" wrapText="1"/>
    </xf>
    <xf numFmtId="168" fontId="54" fillId="20" borderId="15" xfId="5" applyNumberFormat="1" applyFont="1" applyFill="1" applyBorder="1" applyAlignment="1" applyProtection="1">
      <alignment horizontal="center" vertical="center" wrapText="1"/>
    </xf>
    <xf numFmtId="168" fontId="54" fillId="20" borderId="26" xfId="5" applyNumberFormat="1" applyFont="1" applyFill="1" applyBorder="1" applyAlignment="1" applyProtection="1">
      <alignment horizontal="center" vertical="center" wrapText="1"/>
    </xf>
    <xf numFmtId="168" fontId="54" fillId="20" borderId="5" xfId="5" applyNumberFormat="1" applyFont="1" applyFill="1" applyBorder="1" applyAlignment="1" applyProtection="1">
      <alignment horizontal="center" vertical="center" wrapText="1"/>
    </xf>
    <xf numFmtId="168" fontId="53" fillId="23" borderId="85" xfId="5" applyNumberFormat="1" applyFont="1" applyFill="1" applyBorder="1" applyAlignment="1" applyProtection="1">
      <alignment horizontal="center" vertical="center" wrapText="1"/>
    </xf>
    <xf numFmtId="168" fontId="53" fillId="23" borderId="56" xfId="5" applyNumberFormat="1" applyFont="1" applyFill="1" applyBorder="1" applyAlignment="1" applyProtection="1">
      <alignment horizontal="center" vertical="center" wrapText="1"/>
    </xf>
    <xf numFmtId="168" fontId="53" fillId="23" borderId="84" xfId="5" applyNumberFormat="1" applyFont="1" applyFill="1" applyBorder="1" applyAlignment="1" applyProtection="1">
      <alignment horizontal="center" vertical="center" wrapText="1"/>
    </xf>
    <xf numFmtId="168" fontId="53" fillId="23" borderId="53" xfId="5" applyNumberFormat="1" applyFont="1" applyFill="1" applyBorder="1" applyAlignment="1" applyProtection="1">
      <alignment horizontal="center" vertical="center" wrapText="1"/>
    </xf>
    <xf numFmtId="0" fontId="30" fillId="0" borderId="0" xfId="0" applyFont="1" applyAlignment="1" applyProtection="1">
      <alignment horizontal="left" vertical="top" wrapText="1"/>
    </xf>
    <xf numFmtId="169" fontId="54" fillId="20" borderId="24" xfId="5" applyNumberFormat="1" applyFont="1" applyFill="1" applyBorder="1" applyAlignment="1" applyProtection="1">
      <alignment horizontal="center" vertical="center" wrapText="1"/>
    </xf>
    <xf numFmtId="169" fontId="54" fillId="20" borderId="0" xfId="5" applyNumberFormat="1" applyFont="1" applyFill="1" applyBorder="1" applyAlignment="1" applyProtection="1">
      <alignment horizontal="center" vertical="center" wrapText="1"/>
    </xf>
    <xf numFmtId="169" fontId="54" fillId="20" borderId="6" xfId="5" applyNumberFormat="1" applyFont="1" applyFill="1" applyBorder="1" applyAlignment="1" applyProtection="1">
      <alignment horizontal="center" vertical="center" wrapText="1"/>
    </xf>
    <xf numFmtId="169" fontId="53" fillId="23" borderId="84" xfId="5" applyNumberFormat="1" applyFont="1" applyFill="1" applyBorder="1" applyAlignment="1" applyProtection="1">
      <alignment horizontal="center" vertical="center" wrapText="1"/>
    </xf>
    <xf numFmtId="169" fontId="53" fillId="23" borderId="53" xfId="5" applyNumberFormat="1" applyFont="1" applyFill="1" applyBorder="1" applyAlignment="1" applyProtection="1">
      <alignment horizontal="center" vertical="center" wrapText="1"/>
    </xf>
    <xf numFmtId="169" fontId="53" fillId="20" borderId="53" xfId="5" applyNumberFormat="1" applyFont="1" applyFill="1" applyBorder="1" applyAlignment="1" applyProtection="1">
      <alignment horizontal="center" vertical="center" wrapText="1"/>
    </xf>
    <xf numFmtId="169" fontId="53" fillId="23" borderId="41" xfId="5" applyNumberFormat="1" applyFont="1" applyFill="1" applyBorder="1" applyAlignment="1" applyProtection="1">
      <alignment horizontal="center" vertical="center" wrapText="1"/>
    </xf>
    <xf numFmtId="169" fontId="53" fillId="23" borderId="17" xfId="5" applyNumberFormat="1" applyFont="1" applyFill="1" applyBorder="1" applyAlignment="1" applyProtection="1">
      <alignment horizontal="center" vertical="center" wrapText="1"/>
    </xf>
    <xf numFmtId="169" fontId="53" fillId="20" borderId="17" xfId="5" applyNumberFormat="1" applyFont="1" applyFill="1" applyBorder="1" applyAlignment="1" applyProtection="1">
      <alignment horizontal="center" vertical="center" wrapText="1"/>
    </xf>
    <xf numFmtId="169" fontId="54" fillId="20" borderId="15" xfId="5" applyNumberFormat="1" applyFont="1" applyFill="1" applyBorder="1" applyAlignment="1" applyProtection="1">
      <alignment horizontal="center" vertical="center" wrapText="1"/>
    </xf>
    <xf numFmtId="169" fontId="54" fillId="20" borderId="26" xfId="5" applyNumberFormat="1" applyFont="1" applyFill="1" applyBorder="1" applyAlignment="1" applyProtection="1">
      <alignment horizontal="center" vertical="center" wrapText="1"/>
    </xf>
    <xf numFmtId="169" fontId="54" fillId="20" borderId="5" xfId="5" applyNumberFormat="1" applyFont="1" applyFill="1" applyBorder="1" applyAlignment="1" applyProtection="1">
      <alignment horizontal="center" vertical="center" wrapText="1"/>
    </xf>
    <xf numFmtId="169" fontId="53" fillId="23" borderId="85" xfId="5" applyNumberFormat="1" applyFont="1" applyFill="1" applyBorder="1" applyAlignment="1" applyProtection="1">
      <alignment horizontal="center" vertical="center" wrapText="1"/>
    </xf>
    <xf numFmtId="169" fontId="53" fillId="23" borderId="56" xfId="5" applyNumberFormat="1" applyFont="1" applyFill="1" applyBorder="1" applyAlignment="1" applyProtection="1">
      <alignment horizontal="center" vertical="center" wrapText="1"/>
    </xf>
    <xf numFmtId="169" fontId="53" fillId="20" borderId="56" xfId="5" applyNumberFormat="1" applyFont="1" applyFill="1" applyBorder="1" applyAlignment="1" applyProtection="1">
      <alignment horizontal="center" vertical="center" wrapText="1"/>
    </xf>
    <xf numFmtId="0" fontId="0" fillId="0" borderId="20" xfId="0" applyBorder="1" applyAlignment="1" applyProtection="1">
      <alignment horizontal="left" vertical="top" wrapText="1"/>
    </xf>
    <xf numFmtId="0" fontId="0" fillId="0" borderId="19" xfId="0" applyBorder="1" applyAlignment="1" applyProtection="1">
      <alignment horizontal="left" vertical="top" wrapText="1"/>
    </xf>
    <xf numFmtId="0" fontId="0" fillId="0" borderId="6" xfId="0" applyFont="1" applyBorder="1" applyAlignment="1">
      <alignment horizontal="left"/>
    </xf>
    <xf numFmtId="3" fontId="7" fillId="4" borderId="80" xfId="2" applyNumberFormat="1" applyBorder="1" applyAlignment="1">
      <alignment horizontal="right"/>
    </xf>
    <xf numFmtId="0" fontId="32" fillId="17" borderId="156" xfId="0" applyFont="1" applyFill="1" applyBorder="1" applyAlignment="1">
      <alignment horizontal="center" vertical="center"/>
    </xf>
    <xf numFmtId="3" fontId="7" fillId="4" borderId="93" xfId="2" applyNumberFormat="1" applyBorder="1" applyProtection="1">
      <protection locked="0"/>
    </xf>
    <xf numFmtId="3" fontId="7" fillId="4" borderId="36" xfId="2" applyNumberFormat="1" applyBorder="1" applyProtection="1">
      <protection locked="0"/>
    </xf>
    <xf numFmtId="3" fontId="7" fillId="4" borderId="78" xfId="2" applyNumberFormat="1" applyBorder="1" applyProtection="1">
      <protection locked="0"/>
    </xf>
    <xf numFmtId="0" fontId="5" fillId="26" borderId="4" xfId="0" applyFont="1" applyFill="1" applyBorder="1" applyAlignment="1">
      <alignment horizontal="left" vertical="top" wrapText="1"/>
    </xf>
    <xf numFmtId="0" fontId="5" fillId="26" borderId="5" xfId="0" applyFont="1" applyFill="1" applyBorder="1" applyAlignment="1">
      <alignment horizontal="justify" vertical="top" wrapText="1"/>
    </xf>
    <xf numFmtId="0" fontId="5" fillId="26" borderId="5" xfId="0" applyFont="1" applyFill="1" applyBorder="1" applyAlignment="1">
      <alignment horizontal="center" vertical="top" wrapText="1"/>
    </xf>
    <xf numFmtId="0" fontId="5" fillId="26" borderId="6" xfId="0" applyFont="1" applyFill="1" applyBorder="1" applyAlignment="1">
      <alignment horizontal="justify" vertical="top" wrapText="1"/>
    </xf>
    <xf numFmtId="0" fontId="5" fillId="26" borderId="24" xfId="0" applyFont="1" applyFill="1" applyBorder="1" applyAlignment="1">
      <alignment horizontal="left" vertical="top" wrapText="1"/>
    </xf>
    <xf numFmtId="0" fontId="5" fillId="26" borderId="69" xfId="0" applyFont="1" applyFill="1" applyBorder="1" applyAlignment="1">
      <alignment horizontal="justify" vertical="top" wrapText="1"/>
    </xf>
    <xf numFmtId="0" fontId="5" fillId="26" borderId="6" xfId="0" applyFont="1" applyFill="1" applyBorder="1" applyAlignment="1">
      <alignment horizontal="center" vertical="top" wrapText="1"/>
    </xf>
    <xf numFmtId="0" fontId="5" fillId="26" borderId="69" xfId="0" applyFont="1" applyFill="1" applyBorder="1" applyAlignment="1">
      <alignment horizontal="left" vertical="top" wrapText="1"/>
    </xf>
    <xf numFmtId="0" fontId="5" fillId="26" borderId="69" xfId="0" applyFont="1" applyFill="1" applyBorder="1" applyAlignment="1">
      <alignment horizontal="center" vertical="top" wrapText="1"/>
    </xf>
    <xf numFmtId="2" fontId="3" fillId="17" borderId="6" xfId="1" applyNumberFormat="1" applyFont="1" applyFill="1" applyBorder="1" applyAlignment="1">
      <alignment vertical="top" wrapText="1"/>
    </xf>
    <xf numFmtId="2" fontId="3" fillId="17" borderId="69" xfId="1" applyNumberFormat="1" applyFont="1" applyFill="1" applyBorder="1" applyAlignment="1">
      <alignment vertical="top" wrapText="1"/>
    </xf>
    <xf numFmtId="0" fontId="23" fillId="0" borderId="0" xfId="0" applyFont="1" applyAlignment="1" applyProtection="1">
      <alignment vertical="center"/>
    </xf>
    <xf numFmtId="0" fontId="0" fillId="0" borderId="0" xfId="0" applyProtection="1"/>
    <xf numFmtId="166" fontId="8" fillId="19" borderId="138" xfId="5" applyNumberFormat="1" applyFont="1" applyFill="1" applyBorder="1" applyProtection="1"/>
    <xf numFmtId="0" fontId="52" fillId="0" borderId="0" xfId="0" applyFont="1" applyFill="1" applyProtection="1"/>
    <xf numFmtId="0" fontId="8" fillId="0" borderId="122" xfId="0" applyFont="1" applyFill="1" applyBorder="1" applyProtection="1"/>
    <xf numFmtId="0" fontId="0" fillId="0" borderId="122" xfId="0" applyBorder="1" applyProtection="1"/>
    <xf numFmtId="0" fontId="0" fillId="0" borderId="34" xfId="0" applyBorder="1" applyProtection="1"/>
    <xf numFmtId="0" fontId="0" fillId="17" borderId="110" xfId="0" applyFont="1" applyFill="1" applyBorder="1" applyProtection="1"/>
    <xf numFmtId="0" fontId="0" fillId="0" borderId="0" xfId="0" applyFill="1" applyBorder="1" applyProtection="1"/>
    <xf numFmtId="0" fontId="0" fillId="17" borderId="110" xfId="0" applyFill="1" applyBorder="1" applyProtection="1"/>
    <xf numFmtId="0" fontId="0" fillId="0" borderId="0" xfId="0" applyFill="1" applyProtection="1"/>
    <xf numFmtId="0" fontId="0" fillId="0" borderId="0" xfId="0" applyAlignment="1" applyProtection="1"/>
    <xf numFmtId="164" fontId="36" fillId="17" borderId="157" xfId="7" applyFont="1" applyFill="1" applyBorder="1" applyAlignment="1">
      <alignment horizontal="left" vertical="center"/>
    </xf>
    <xf numFmtId="164" fontId="36" fillId="17" borderId="160" xfId="7" applyFont="1" applyFill="1" applyBorder="1" applyAlignment="1">
      <alignment horizontal="left" vertical="center"/>
    </xf>
    <xf numFmtId="0" fontId="33" fillId="12" borderId="69" xfId="0" applyFont="1" applyFill="1" applyBorder="1" applyAlignment="1">
      <alignment horizontal="left" vertical="center"/>
    </xf>
    <xf numFmtId="0" fontId="36" fillId="17" borderId="158" xfId="0" applyFont="1" applyFill="1" applyBorder="1" applyAlignment="1">
      <alignment horizontal="center" vertical="center"/>
    </xf>
    <xf numFmtId="0" fontId="36" fillId="17" borderId="129" xfId="0" applyFont="1" applyFill="1" applyBorder="1" applyAlignment="1">
      <alignment horizontal="center" vertical="center"/>
    </xf>
    <xf numFmtId="164" fontId="53" fillId="20" borderId="159" xfId="7" applyFont="1" applyFill="1" applyBorder="1" applyAlignment="1" applyProtection="1">
      <alignment horizontal="center" vertical="center" wrapText="1"/>
    </xf>
    <xf numFmtId="0" fontId="33" fillId="12" borderId="69" xfId="0" applyFont="1" applyFill="1" applyBorder="1" applyAlignment="1">
      <alignment horizontal="center" vertical="center"/>
    </xf>
    <xf numFmtId="164" fontId="36" fillId="17" borderId="129" xfId="7" applyFont="1" applyFill="1" applyBorder="1" applyAlignment="1">
      <alignment horizontal="center" vertical="center"/>
    </xf>
    <xf numFmtId="0" fontId="50" fillId="0" borderId="26" xfId="0" applyFont="1" applyBorder="1" applyAlignment="1">
      <alignment horizontal="center" vertical="center"/>
    </xf>
    <xf numFmtId="166" fontId="59" fillId="19" borderId="22" xfId="5" applyNumberFormat="1" applyFont="1" applyFill="1" applyBorder="1" applyProtection="1"/>
    <xf numFmtId="166" fontId="59" fillId="19" borderId="122" xfId="5" applyNumberFormat="1" applyFont="1" applyFill="1" applyBorder="1" applyProtection="1"/>
    <xf numFmtId="166" fontId="59" fillId="19" borderId="138" xfId="5" applyNumberFormat="1" applyFont="1" applyFill="1" applyBorder="1" applyProtection="1"/>
    <xf numFmtId="166" fontId="54" fillId="22" borderId="22" xfId="5" applyNumberFormat="1" applyFont="1" applyFill="1" applyBorder="1" applyProtection="1"/>
    <xf numFmtId="166" fontId="54" fillId="22" borderId="122" xfId="5" applyNumberFormat="1" applyFont="1" applyFill="1" applyBorder="1" applyProtection="1"/>
    <xf numFmtId="166" fontId="54" fillId="22" borderId="138" xfId="5" applyNumberFormat="1" applyFont="1" applyFill="1" applyBorder="1" applyProtection="1"/>
    <xf numFmtId="166" fontId="60" fillId="21" borderId="22" xfId="5" applyNumberFormat="1" applyFont="1" applyFill="1" applyBorder="1" applyProtection="1"/>
    <xf numFmtId="166" fontId="60" fillId="21" borderId="122" xfId="5" applyNumberFormat="1" applyFont="1" applyFill="1" applyBorder="1" applyProtection="1"/>
    <xf numFmtId="166" fontId="60" fillId="21" borderId="138" xfId="5" applyNumberFormat="1" applyFont="1" applyFill="1" applyBorder="1" applyProtection="1"/>
    <xf numFmtId="166" fontId="60" fillId="21" borderId="22" xfId="5" applyNumberFormat="1" applyFont="1" applyFill="1" applyBorder="1" applyAlignment="1" applyProtection="1">
      <alignment horizontal="center"/>
    </xf>
    <xf numFmtId="166" fontId="60" fillId="21" borderId="122" xfId="5" applyNumberFormat="1" applyFont="1" applyFill="1" applyBorder="1" applyAlignment="1" applyProtection="1">
      <alignment horizontal="center"/>
    </xf>
    <xf numFmtId="166" fontId="60" fillId="21" borderId="138" xfId="5" applyNumberFormat="1" applyFont="1" applyFill="1" applyBorder="1" applyAlignment="1" applyProtection="1">
      <alignment horizontal="center"/>
    </xf>
    <xf numFmtId="166" fontId="60" fillId="21" borderId="86" xfId="5" applyNumberFormat="1" applyFont="1" applyFill="1" applyBorder="1" applyProtection="1"/>
    <xf numFmtId="166" fontId="60" fillId="21" borderId="119" xfId="5" applyNumberFormat="1" applyFont="1" applyFill="1" applyBorder="1" applyProtection="1"/>
    <xf numFmtId="166" fontId="60" fillId="21" borderId="146" xfId="5" applyNumberFormat="1" applyFont="1" applyFill="1" applyBorder="1" applyProtection="1"/>
    <xf numFmtId="166" fontId="60" fillId="21" borderId="139" xfId="5" applyNumberFormat="1" applyFont="1" applyFill="1" applyBorder="1" applyProtection="1"/>
    <xf numFmtId="0" fontId="64" fillId="13" borderId="6" xfId="0" applyFont="1" applyFill="1" applyBorder="1" applyAlignment="1">
      <alignment horizontal="center" vertical="center"/>
    </xf>
    <xf numFmtId="3" fontId="65" fillId="14" borderId="28" xfId="0" applyNumberFormat="1" applyFont="1" applyFill="1" applyBorder="1" applyAlignment="1">
      <alignment horizontal="center" vertical="center"/>
    </xf>
    <xf numFmtId="3" fontId="65" fillId="14" borderId="30" xfId="0" applyNumberFormat="1" applyFont="1" applyFill="1" applyBorder="1" applyAlignment="1">
      <alignment horizontal="center" vertical="center"/>
    </xf>
    <xf numFmtId="0" fontId="64" fillId="22" borderId="24" xfId="0" applyFont="1" applyFill="1" applyBorder="1" applyAlignment="1">
      <alignment horizontal="center" vertical="center"/>
    </xf>
    <xf numFmtId="0" fontId="64" fillId="22" borderId="6" xfId="0" applyFont="1" applyFill="1" applyBorder="1" applyAlignment="1">
      <alignment horizontal="center" vertical="center"/>
    </xf>
    <xf numFmtId="3" fontId="64" fillId="22" borderId="24" xfId="0" applyNumberFormat="1" applyFont="1" applyFill="1" applyBorder="1" applyAlignment="1">
      <alignment horizontal="center" vertical="center"/>
    </xf>
    <xf numFmtId="3" fontId="64" fillId="22" borderId="6" xfId="0" applyNumberFormat="1" applyFont="1" applyFill="1" applyBorder="1" applyAlignment="1">
      <alignment horizontal="center" vertical="center"/>
    </xf>
    <xf numFmtId="0" fontId="64" fillId="22" borderId="125" xfId="0" applyFont="1" applyFill="1" applyBorder="1" applyAlignment="1">
      <alignment horizontal="center" vertical="center"/>
    </xf>
    <xf numFmtId="0" fontId="64" fillId="22" borderId="124" xfId="0" applyFont="1" applyFill="1" applyBorder="1" applyAlignment="1">
      <alignment horizontal="center" vertical="center"/>
    </xf>
    <xf numFmtId="0" fontId="32" fillId="17" borderId="24" xfId="0" applyFont="1" applyFill="1" applyBorder="1" applyAlignment="1">
      <alignment horizontal="center" vertical="center"/>
    </xf>
    <xf numFmtId="0" fontId="32" fillId="17" borderId="125" xfId="0" applyFont="1" applyFill="1" applyBorder="1" applyAlignment="1">
      <alignment horizontal="center" vertical="center"/>
    </xf>
    <xf numFmtId="0" fontId="32" fillId="17" borderId="126" xfId="0" applyFont="1" applyFill="1" applyBorder="1" applyAlignment="1">
      <alignment horizontal="center" vertical="center"/>
    </xf>
    <xf numFmtId="0" fontId="32" fillId="17" borderId="91" xfId="3" applyFont="1" applyFill="1" applyBorder="1" applyAlignment="1">
      <alignment horizontal="center"/>
    </xf>
    <xf numFmtId="0" fontId="32" fillId="17" borderId="130" xfId="3" applyFont="1" applyFill="1" applyBorder="1" applyAlignment="1">
      <alignment horizontal="center"/>
    </xf>
    <xf numFmtId="0" fontId="32" fillId="17" borderId="92" xfId="3" applyFont="1" applyFill="1" applyBorder="1" applyAlignment="1">
      <alignment horizontal="center"/>
    </xf>
    <xf numFmtId="0" fontId="61" fillId="22" borderId="65" xfId="0" applyFont="1" applyFill="1" applyBorder="1" applyAlignment="1">
      <alignment horizontal="center" vertical="center"/>
    </xf>
    <xf numFmtId="0" fontId="61" fillId="22" borderId="64" xfId="0" applyFont="1" applyFill="1" applyBorder="1" applyAlignment="1">
      <alignment horizontal="center" vertical="center"/>
    </xf>
    <xf numFmtId="0" fontId="54" fillId="22" borderId="116" xfId="0" applyFont="1" applyFill="1" applyBorder="1"/>
    <xf numFmtId="0" fontId="54" fillId="22" borderId="60" xfId="0" applyFont="1" applyFill="1" applyBorder="1"/>
    <xf numFmtId="0" fontId="54" fillId="22" borderId="22" xfId="0" applyFont="1" applyFill="1" applyBorder="1"/>
    <xf numFmtId="0" fontId="54" fillId="22" borderId="110" xfId="0" applyFont="1" applyFill="1" applyBorder="1"/>
    <xf numFmtId="0" fontId="54" fillId="22" borderId="86" xfId="0" applyFont="1" applyFill="1" applyBorder="1"/>
    <xf numFmtId="0" fontId="54" fillId="22" borderId="113" xfId="0" applyFont="1" applyFill="1" applyBorder="1"/>
    <xf numFmtId="0" fontId="54" fillId="22" borderId="112" xfId="0" applyFont="1" applyFill="1" applyBorder="1"/>
    <xf numFmtId="4" fontId="63" fillId="24" borderId="51" xfId="2" applyNumberFormat="1" applyFont="1" applyFill="1" applyBorder="1" applyAlignment="1">
      <alignment horizontal="right" vertical="top" wrapText="1"/>
    </xf>
    <xf numFmtId="4" fontId="63" fillId="24" borderId="42" xfId="2" applyNumberFormat="1" applyFont="1" applyFill="1" applyBorder="1" applyAlignment="1">
      <alignment horizontal="right" vertical="top" wrapText="1"/>
    </xf>
    <xf numFmtId="4" fontId="63" fillId="24" borderId="52" xfId="2" applyNumberFormat="1" applyFont="1" applyFill="1" applyBorder="1" applyAlignment="1">
      <alignment horizontal="right" vertical="top" wrapText="1"/>
    </xf>
    <xf numFmtId="4" fontId="63" fillId="24" borderId="103" xfId="2" applyNumberFormat="1" applyFont="1" applyFill="1" applyBorder="1" applyAlignment="1">
      <alignment horizontal="right" vertical="top" wrapText="1"/>
    </xf>
    <xf numFmtId="4" fontId="63" fillId="24" borderId="95" xfId="2" applyNumberFormat="1" applyFont="1" applyFill="1" applyBorder="1" applyAlignment="1">
      <alignment horizontal="right" vertical="top" wrapText="1"/>
    </xf>
    <xf numFmtId="4" fontId="63" fillId="24" borderId="106" xfId="2" applyNumberFormat="1" applyFont="1" applyFill="1" applyBorder="1" applyAlignment="1">
      <alignment horizontal="right" vertical="top" wrapText="1"/>
    </xf>
    <xf numFmtId="4" fontId="63" fillId="24" borderId="104" xfId="2" applyNumberFormat="1" applyFont="1" applyFill="1" applyBorder="1" applyAlignment="1">
      <alignment horizontal="right" vertical="top" wrapText="1"/>
    </xf>
    <xf numFmtId="4" fontId="63" fillId="24" borderId="46" xfId="2" applyNumberFormat="1" applyFont="1" applyFill="1" applyBorder="1" applyAlignment="1">
      <alignment horizontal="right" vertical="top" wrapText="1"/>
    </xf>
    <xf numFmtId="4" fontId="63" fillId="24" borderId="45" xfId="2" applyNumberFormat="1" applyFont="1" applyFill="1" applyBorder="1" applyAlignment="1">
      <alignment horizontal="right" vertical="top" wrapText="1"/>
    </xf>
    <xf numFmtId="4" fontId="62" fillId="24" borderId="26" xfId="1" applyNumberFormat="1" applyFont="1" applyFill="1" applyBorder="1" applyAlignment="1">
      <alignment horizontal="right" vertical="top" wrapText="1"/>
    </xf>
    <xf numFmtId="4" fontId="63" fillId="24" borderId="44" xfId="2" applyNumberFormat="1" applyFont="1" applyFill="1" applyBorder="1" applyAlignment="1">
      <alignment horizontal="right" vertical="top" wrapText="1"/>
    </xf>
    <xf numFmtId="4" fontId="63" fillId="24" borderId="105" xfId="2" applyNumberFormat="1" applyFont="1" applyFill="1" applyBorder="1" applyAlignment="1">
      <alignment horizontal="right" vertical="top" wrapText="1"/>
    </xf>
    <xf numFmtId="4" fontId="63" fillId="24" borderId="43" xfId="2" applyNumberFormat="1" applyFont="1" applyFill="1" applyBorder="1" applyAlignment="1">
      <alignment horizontal="right" vertical="top" wrapText="1"/>
    </xf>
    <xf numFmtId="0" fontId="63" fillId="24" borderId="70" xfId="0" applyFont="1" applyFill="1" applyBorder="1" applyAlignment="1">
      <alignment horizontal="left" vertical="top" wrapText="1"/>
    </xf>
    <xf numFmtId="166" fontId="63" fillId="24" borderId="107" xfId="5" applyNumberFormat="1" applyFont="1" applyFill="1" applyBorder="1" applyAlignment="1">
      <alignment horizontal="right" vertical="top" wrapText="1"/>
    </xf>
    <xf numFmtId="166" fontId="63" fillId="24" borderId="108" xfId="5" applyNumberFormat="1" applyFont="1" applyFill="1" applyBorder="1" applyAlignment="1">
      <alignment horizontal="right" vertical="top" wrapText="1"/>
    </xf>
    <xf numFmtId="166" fontId="63" fillId="24" borderId="109" xfId="5" applyNumberFormat="1" applyFont="1" applyFill="1" applyBorder="1" applyAlignment="1">
      <alignment horizontal="right" vertical="top" wrapText="1"/>
    </xf>
    <xf numFmtId="166" fontId="63" fillId="24" borderId="47" xfId="5" applyNumberFormat="1" applyFont="1" applyFill="1" applyBorder="1" applyAlignment="1">
      <alignment horizontal="right" vertical="top" wrapText="1"/>
    </xf>
    <xf numFmtId="166" fontId="63" fillId="24" borderId="48" xfId="5" applyNumberFormat="1" applyFont="1" applyFill="1" applyBorder="1" applyAlignment="1">
      <alignment horizontal="right" vertical="top" wrapText="1"/>
    </xf>
    <xf numFmtId="166" fontId="63" fillId="24" borderId="49" xfId="5" applyNumberFormat="1" applyFont="1" applyFill="1" applyBorder="1" applyAlignment="1">
      <alignment horizontal="right" vertical="top" wrapText="1"/>
    </xf>
    <xf numFmtId="0" fontId="37" fillId="14" borderId="26" xfId="0" applyFont="1" applyFill="1" applyBorder="1"/>
    <xf numFmtId="0" fontId="33" fillId="12" borderId="8" xfId="0" applyFont="1" applyFill="1" applyBorder="1" applyAlignment="1">
      <alignment horizontal="center" vertical="center" wrapText="1"/>
    </xf>
    <xf numFmtId="0" fontId="64" fillId="13" borderId="5" xfId="0" applyFont="1" applyFill="1" applyBorder="1" applyAlignment="1">
      <alignment horizontal="center" vertical="center"/>
    </xf>
    <xf numFmtId="0" fontId="39" fillId="17" borderId="161" xfId="0" applyFont="1" applyFill="1" applyBorder="1" applyAlignment="1">
      <alignment horizontal="center" vertical="center"/>
    </xf>
    <xf numFmtId="0" fontId="39" fillId="17" borderId="162" xfId="0" applyFont="1" applyFill="1" applyBorder="1" applyAlignment="1">
      <alignment horizontal="center" vertical="center"/>
    </xf>
    <xf numFmtId="0" fontId="39" fillId="17" borderId="163" xfId="0" applyFont="1" applyFill="1" applyBorder="1" applyAlignment="1">
      <alignment horizontal="center" vertical="center"/>
    </xf>
    <xf numFmtId="0" fontId="39" fillId="17" borderId="164" xfId="0" applyFont="1" applyFill="1" applyBorder="1" applyAlignment="1">
      <alignment horizontal="center" vertical="center"/>
    </xf>
    <xf numFmtId="0" fontId="39" fillId="17" borderId="165" xfId="0" applyFont="1" applyFill="1" applyBorder="1" applyAlignment="1">
      <alignment horizontal="center" vertical="center"/>
    </xf>
    <xf numFmtId="0" fontId="39" fillId="17" borderId="166" xfId="0" applyFont="1" applyFill="1" applyBorder="1" applyAlignment="1">
      <alignment horizontal="center" vertical="center"/>
    </xf>
    <xf numFmtId="0" fontId="39" fillId="17" borderId="167" xfId="0" applyFont="1" applyFill="1" applyBorder="1" applyAlignment="1">
      <alignment horizontal="center" vertical="center"/>
    </xf>
    <xf numFmtId="0" fontId="39" fillId="17" borderId="168" xfId="0" applyFont="1" applyFill="1" applyBorder="1" applyAlignment="1">
      <alignment horizontal="center" vertical="center"/>
    </xf>
    <xf numFmtId="0" fontId="39" fillId="17" borderId="169" xfId="0" applyFont="1" applyFill="1" applyBorder="1" applyAlignment="1">
      <alignment horizontal="center" vertical="center"/>
    </xf>
    <xf numFmtId="0" fontId="8" fillId="0" borderId="22" xfId="0" applyNumberFormat="1" applyFont="1" applyBorder="1" applyAlignment="1" applyProtection="1">
      <alignment horizontal="center" vertical="center"/>
    </xf>
    <xf numFmtId="0" fontId="8" fillId="0" borderId="122" xfId="0" applyNumberFormat="1" applyFont="1" applyBorder="1" applyAlignment="1" applyProtection="1">
      <alignment horizontal="center" vertical="center"/>
    </xf>
    <xf numFmtId="0" fontId="8" fillId="0" borderId="89" xfId="0" applyFont="1" applyBorder="1" applyAlignment="1" applyProtection="1">
      <alignment horizontal="center" vertical="center"/>
    </xf>
    <xf numFmtId="0" fontId="8" fillId="0" borderId="22" xfId="0" applyNumberFormat="1" applyFont="1" applyBorder="1" applyAlignment="1" applyProtection="1">
      <alignment horizontal="center" vertical="center" wrapText="1"/>
    </xf>
    <xf numFmtId="166" fontId="60" fillId="0" borderId="119" xfId="5" applyNumberFormat="1" applyFont="1" applyFill="1" applyBorder="1" applyProtection="1"/>
    <xf numFmtId="166" fontId="60" fillId="0" borderId="18" xfId="5" applyNumberFormat="1" applyFont="1" applyFill="1" applyBorder="1" applyProtection="1"/>
    <xf numFmtId="166" fontId="54" fillId="22" borderId="22" xfId="5" applyNumberFormat="1" applyFont="1" applyFill="1" applyBorder="1" applyAlignment="1" applyProtection="1">
      <alignment horizontal="center"/>
    </xf>
    <xf numFmtId="166" fontId="60" fillId="21" borderId="86" xfId="5" applyNumberFormat="1" applyFont="1" applyFill="1" applyBorder="1" applyAlignment="1" applyProtection="1">
      <alignment horizontal="center"/>
    </xf>
    <xf numFmtId="166" fontId="59" fillId="19" borderId="22" xfId="5" applyNumberFormat="1" applyFont="1" applyFill="1" applyBorder="1" applyAlignment="1" applyProtection="1">
      <alignment horizontal="center"/>
    </xf>
    <xf numFmtId="166" fontId="60" fillId="22" borderId="22" xfId="5" applyNumberFormat="1" applyFont="1" applyFill="1" applyBorder="1" applyProtection="1"/>
    <xf numFmtId="166" fontId="60" fillId="22" borderId="122" xfId="5" applyNumberFormat="1" applyFont="1" applyFill="1" applyBorder="1" applyProtection="1"/>
    <xf numFmtId="166" fontId="30" fillId="0" borderId="18" xfId="5" applyNumberFormat="1" applyFont="1" applyFill="1" applyBorder="1" applyProtection="1"/>
    <xf numFmtId="166" fontId="30" fillId="0" borderId="23" xfId="5" applyNumberFormat="1" applyFont="1" applyFill="1" applyBorder="1" applyProtection="1"/>
    <xf numFmtId="0" fontId="33" fillId="12" borderId="0" xfId="0" applyFont="1" applyFill="1" applyBorder="1" applyAlignment="1">
      <alignment vertical="center" wrapText="1"/>
    </xf>
    <xf numFmtId="0" fontId="0" fillId="18" borderId="0" xfId="0" applyFill="1" applyBorder="1" applyAlignment="1" applyProtection="1">
      <alignment horizontal="center" vertical="top" wrapText="1"/>
    </xf>
    <xf numFmtId="0" fontId="0" fillId="18" borderId="6" xfId="0" applyFill="1" applyBorder="1" applyAlignment="1" applyProtection="1">
      <alignment horizontal="center" vertical="top" wrapText="1"/>
    </xf>
    <xf numFmtId="0" fontId="0" fillId="18" borderId="24" xfId="0" applyFill="1" applyBorder="1" applyAlignment="1" applyProtection="1">
      <alignment horizontal="center" vertical="top" wrapText="1"/>
    </xf>
    <xf numFmtId="0" fontId="0" fillId="0" borderId="0" xfId="0" applyBorder="1" applyAlignment="1" applyProtection="1">
      <alignment horizontal="left" vertical="top" wrapText="1"/>
    </xf>
    <xf numFmtId="168" fontId="66" fillId="5" borderId="41" xfId="5" applyNumberFormat="1" applyFont="1" applyFill="1" applyBorder="1" applyAlignment="1" applyProtection="1">
      <alignment horizontal="center" vertical="center" wrapText="1"/>
    </xf>
    <xf numFmtId="0" fontId="34" fillId="0" borderId="14" xfId="0" applyFont="1" applyFill="1" applyBorder="1" applyAlignment="1">
      <alignment horizontal="left" vertical="center"/>
    </xf>
    <xf numFmtId="0" fontId="39" fillId="0" borderId="23" xfId="0" applyFont="1" applyFill="1" applyBorder="1" applyAlignment="1">
      <alignment horizontal="center" vertical="center"/>
    </xf>
    <xf numFmtId="0" fontId="39" fillId="0" borderId="13" xfId="0" applyFont="1" applyFill="1" applyBorder="1" applyAlignment="1">
      <alignment horizontal="center" vertical="center"/>
    </xf>
    <xf numFmtId="0" fontId="39" fillId="0" borderId="15" xfId="0" applyFont="1" applyFill="1" applyBorder="1" applyAlignment="1">
      <alignment horizontal="center" vertical="center"/>
    </xf>
    <xf numFmtId="0" fontId="39" fillId="0" borderId="26" xfId="0" applyFont="1" applyFill="1" applyBorder="1" applyAlignment="1">
      <alignment horizontal="center" vertical="center"/>
    </xf>
    <xf numFmtId="0" fontId="39" fillId="0" borderId="5" xfId="0" applyFont="1" applyFill="1" applyBorder="1" applyAlignment="1">
      <alignment horizontal="center" vertical="center"/>
    </xf>
    <xf numFmtId="0" fontId="9" fillId="27" borderId="19" xfId="0" applyFont="1" applyFill="1" applyBorder="1" applyAlignment="1" applyProtection="1">
      <alignment horizontal="center" vertical="top" wrapText="1"/>
    </xf>
    <xf numFmtId="0" fontId="9" fillId="27" borderId="0" xfId="0" applyFont="1" applyFill="1" applyBorder="1" applyAlignment="1" applyProtection="1">
      <alignment horizontal="center" vertical="top" wrapText="1"/>
    </xf>
    <xf numFmtId="0" fontId="9" fillId="27" borderId="27" xfId="0" applyFont="1" applyFill="1" applyBorder="1" applyAlignment="1" applyProtection="1">
      <alignment horizontal="center" vertical="top" wrapText="1"/>
    </xf>
    <xf numFmtId="168" fontId="13" fillId="27" borderId="53" xfId="5" applyNumberFormat="1" applyFont="1" applyFill="1" applyBorder="1" applyAlignment="1" applyProtection="1">
      <alignment horizontal="center" vertical="center" wrapText="1"/>
    </xf>
    <xf numFmtId="168" fontId="53" fillId="27" borderId="53" xfId="5" applyNumberFormat="1" applyFont="1" applyFill="1" applyBorder="1" applyAlignment="1" applyProtection="1">
      <alignment horizontal="center" vertical="center" wrapText="1"/>
    </xf>
    <xf numFmtId="168" fontId="13" fillId="27" borderId="41" xfId="5" applyNumberFormat="1" applyFont="1" applyFill="1" applyBorder="1" applyAlignment="1" applyProtection="1">
      <alignment horizontal="center" vertical="center" wrapText="1"/>
    </xf>
    <xf numFmtId="168" fontId="53" fillId="27" borderId="17" xfId="5" applyNumberFormat="1" applyFont="1" applyFill="1" applyBorder="1" applyAlignment="1" applyProtection="1">
      <alignment horizontal="center" vertical="center" wrapText="1"/>
    </xf>
    <xf numFmtId="168" fontId="53" fillId="27" borderId="56" xfId="5" applyNumberFormat="1" applyFont="1" applyFill="1" applyBorder="1" applyAlignment="1" applyProtection="1">
      <alignment horizontal="center" vertical="center" wrapText="1"/>
    </xf>
    <xf numFmtId="169" fontId="13" fillId="27" borderId="53" xfId="3" applyNumberFormat="1" applyFont="1" applyFill="1" applyBorder="1" applyAlignment="1" applyProtection="1">
      <alignment horizontal="center" vertical="center" wrapText="1"/>
    </xf>
    <xf numFmtId="169" fontId="53" fillId="27" borderId="53" xfId="3" applyNumberFormat="1" applyFont="1" applyFill="1" applyBorder="1" applyAlignment="1" applyProtection="1">
      <alignment horizontal="center" vertical="center" wrapText="1"/>
    </xf>
    <xf numFmtId="169" fontId="13" fillId="27" borderId="17" xfId="3" applyNumberFormat="1" applyFont="1" applyFill="1" applyBorder="1" applyAlignment="1" applyProtection="1">
      <alignment horizontal="center" vertical="center" wrapText="1"/>
    </xf>
    <xf numFmtId="169" fontId="53" fillId="27" borderId="17" xfId="3" applyNumberFormat="1" applyFont="1" applyFill="1" applyBorder="1" applyAlignment="1" applyProtection="1">
      <alignment horizontal="center" vertical="center" wrapText="1"/>
    </xf>
    <xf numFmtId="169" fontId="13" fillId="27" borderId="56" xfId="3" applyNumberFormat="1" applyFont="1" applyFill="1" applyBorder="1" applyAlignment="1" applyProtection="1">
      <alignment horizontal="center" vertical="center" wrapText="1"/>
    </xf>
    <xf numFmtId="169" fontId="53" fillId="27" borderId="56" xfId="3" applyNumberFormat="1" applyFont="1" applyFill="1" applyBorder="1" applyAlignment="1" applyProtection="1">
      <alignment horizontal="center" vertical="center" wrapText="1"/>
    </xf>
    <xf numFmtId="168" fontId="13" fillId="27" borderId="17" xfId="5" applyNumberFormat="1" applyFont="1" applyFill="1" applyBorder="1" applyAlignment="1" applyProtection="1">
      <alignment horizontal="center" vertical="center" wrapText="1"/>
    </xf>
    <xf numFmtId="168" fontId="13" fillId="27" borderId="56" xfId="5" applyNumberFormat="1" applyFont="1" applyFill="1" applyBorder="1" applyAlignment="1" applyProtection="1">
      <alignment horizontal="center" vertical="center" wrapText="1"/>
    </xf>
    <xf numFmtId="0" fontId="13" fillId="27" borderId="133" xfId="3" applyFont="1" applyFill="1" applyBorder="1" applyAlignment="1" applyProtection="1">
      <alignment horizontal="right" vertical="top" wrapText="1"/>
    </xf>
    <xf numFmtId="0" fontId="53" fillId="27" borderId="133" xfId="3" applyFont="1" applyFill="1" applyBorder="1" applyAlignment="1" applyProtection="1">
      <alignment horizontal="right" vertical="top" wrapText="1"/>
    </xf>
    <xf numFmtId="168" fontId="53" fillId="27" borderId="132" xfId="5" applyNumberFormat="1" applyFont="1" applyFill="1" applyBorder="1" applyAlignment="1" applyProtection="1">
      <alignment horizontal="center" vertical="center" wrapText="1"/>
    </xf>
    <xf numFmtId="169" fontId="53" fillId="27" borderId="53" xfId="5" applyNumberFormat="1" applyFont="1" applyFill="1" applyBorder="1" applyAlignment="1" applyProtection="1">
      <alignment horizontal="center" vertical="center" wrapText="1"/>
    </xf>
    <xf numFmtId="169" fontId="53" fillId="27" borderId="17" xfId="5" applyNumberFormat="1" applyFont="1" applyFill="1" applyBorder="1" applyAlignment="1" applyProtection="1">
      <alignment horizontal="center" vertical="center" wrapText="1"/>
    </xf>
    <xf numFmtId="169" fontId="53" fillId="27" borderId="56" xfId="5" applyNumberFormat="1" applyFont="1" applyFill="1" applyBorder="1" applyAlignment="1" applyProtection="1">
      <alignment horizontal="center" vertical="center" wrapText="1"/>
    </xf>
    <xf numFmtId="0" fontId="0" fillId="27" borderId="19" xfId="0" applyFill="1" applyBorder="1" applyAlignment="1" applyProtection="1">
      <alignment horizontal="left" vertical="top" wrapText="1"/>
    </xf>
    <xf numFmtId="0" fontId="0" fillId="27" borderId="20" xfId="0" applyFill="1" applyBorder="1" applyAlignment="1" applyProtection="1">
      <alignment horizontal="left" vertical="top" wrapText="1"/>
    </xf>
    <xf numFmtId="0" fontId="0" fillId="27" borderId="0" xfId="0" applyFill="1" applyBorder="1" applyAlignment="1" applyProtection="1">
      <alignment horizontal="left" vertical="top" wrapText="1"/>
    </xf>
    <xf numFmtId="0" fontId="18" fillId="0" borderId="23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9" fillId="5" borderId="53" xfId="3" applyFont="1" applyBorder="1" applyAlignment="1">
      <alignment horizontal="center" vertical="center" wrapText="1"/>
    </xf>
    <xf numFmtId="0" fontId="19" fillId="5" borderId="56" xfId="3" applyFont="1" applyBorder="1" applyAlignment="1">
      <alignment horizontal="center" vertical="center" wrapText="1"/>
    </xf>
    <xf numFmtId="0" fontId="21" fillId="3" borderId="67" xfId="1" applyFont="1" applyBorder="1" applyAlignment="1">
      <alignment horizontal="center" vertical="center" wrapText="1"/>
    </xf>
    <xf numFmtId="0" fontId="21" fillId="3" borderId="68" xfId="1" applyFont="1" applyBorder="1" applyAlignment="1">
      <alignment horizontal="center" vertical="center" wrapText="1"/>
    </xf>
    <xf numFmtId="0" fontId="22" fillId="0" borderId="0" xfId="0" applyFont="1" applyBorder="1" applyAlignment="1">
      <alignment horizontal="center"/>
    </xf>
    <xf numFmtId="0" fontId="16" fillId="8" borderId="62" xfId="0" applyFont="1" applyFill="1" applyBorder="1" applyAlignment="1">
      <alignment horizontal="right" vertical="center" wrapText="1"/>
    </xf>
    <xf numFmtId="0" fontId="16" fillId="8" borderId="34" xfId="0" applyFont="1" applyFill="1" applyBorder="1" applyAlignment="1">
      <alignment horizontal="right" vertical="center" wrapText="1"/>
    </xf>
    <xf numFmtId="0" fontId="69" fillId="17" borderId="22" xfId="0" applyFont="1" applyFill="1" applyBorder="1" applyAlignment="1">
      <alignment horizontal="left" vertical="center" wrapText="1"/>
    </xf>
    <xf numFmtId="0" fontId="69" fillId="17" borderId="38" xfId="0" applyFont="1" applyFill="1" applyBorder="1" applyAlignment="1">
      <alignment horizontal="left" vertical="center" wrapText="1"/>
    </xf>
    <xf numFmtId="0" fontId="16" fillId="8" borderId="63" xfId="0" applyFont="1" applyFill="1" applyBorder="1" applyAlignment="1">
      <alignment horizontal="right" vertical="center" wrapText="1"/>
    </xf>
    <xf numFmtId="0" fontId="16" fillId="8" borderId="64" xfId="0" applyFont="1" applyFill="1" applyBorder="1" applyAlignment="1">
      <alignment horizontal="right" vertical="center" wrapText="1"/>
    </xf>
    <xf numFmtId="0" fontId="70" fillId="17" borderId="65" xfId="6" applyFont="1" applyFill="1" applyBorder="1" applyAlignment="1">
      <alignment horizontal="left" vertical="center"/>
    </xf>
    <xf numFmtId="0" fontId="71" fillId="17" borderId="65" xfId="0" applyFont="1" applyFill="1" applyBorder="1" applyAlignment="1">
      <alignment horizontal="left" vertical="center"/>
    </xf>
    <xf numFmtId="0" fontId="71" fillId="17" borderId="66" xfId="0" applyFont="1" applyFill="1" applyBorder="1" applyAlignment="1">
      <alignment horizontal="left" vertical="center"/>
    </xf>
    <xf numFmtId="0" fontId="17" fillId="0" borderId="0" xfId="0" applyFont="1" applyBorder="1" applyAlignment="1">
      <alignment horizontal="center"/>
    </xf>
    <xf numFmtId="0" fontId="18" fillId="8" borderId="14" xfId="0" applyFont="1" applyFill="1" applyBorder="1" applyAlignment="1">
      <alignment horizontal="center" vertical="center" wrapText="1"/>
    </xf>
    <xf numFmtId="0" fontId="18" fillId="8" borderId="13" xfId="0" applyFont="1" applyFill="1" applyBorder="1" applyAlignment="1">
      <alignment horizontal="center" vertical="center" wrapText="1"/>
    </xf>
    <xf numFmtId="0" fontId="18" fillId="8" borderId="15" xfId="0" applyFont="1" applyFill="1" applyBorder="1" applyAlignment="1">
      <alignment horizontal="center" vertical="center" wrapText="1"/>
    </xf>
    <xf numFmtId="0" fontId="18" fillId="8" borderId="5" xfId="0" applyFont="1" applyFill="1" applyBorder="1" applyAlignment="1">
      <alignment horizontal="center" vertical="center" wrapText="1"/>
    </xf>
    <xf numFmtId="0" fontId="18" fillId="0" borderId="26" xfId="0" applyFont="1" applyBorder="1" applyAlignment="1">
      <alignment horizontal="center" vertical="center" wrapText="1"/>
    </xf>
    <xf numFmtId="0" fontId="20" fillId="4" borderId="52" xfId="2" applyFont="1" applyBorder="1" applyAlignment="1">
      <alignment horizontal="center" vertical="center" wrapText="1"/>
    </xf>
    <xf numFmtId="0" fontId="20" fillId="4" borderId="44" xfId="2" applyFont="1" applyBorder="1" applyAlignment="1">
      <alignment horizontal="center" vertical="center" wrapText="1"/>
    </xf>
    <xf numFmtId="0" fontId="68" fillId="17" borderId="22" xfId="0" applyFont="1" applyFill="1" applyBorder="1" applyAlignment="1">
      <alignment horizontal="center" vertical="center" wrapText="1"/>
    </xf>
    <xf numFmtId="0" fontId="68" fillId="17" borderId="38" xfId="0" applyFont="1" applyFill="1" applyBorder="1" applyAlignment="1">
      <alignment horizontal="center" vertical="center" wrapText="1"/>
    </xf>
    <xf numFmtId="0" fontId="57" fillId="17" borderId="22" xfId="6" applyFill="1" applyBorder="1" applyAlignment="1">
      <alignment horizontal="center" vertical="center" wrapText="1"/>
    </xf>
    <xf numFmtId="49" fontId="68" fillId="17" borderId="22" xfId="0" applyNumberFormat="1" applyFont="1" applyFill="1" applyBorder="1" applyAlignment="1">
      <alignment horizontal="center" vertical="center" wrapText="1"/>
    </xf>
    <xf numFmtId="49" fontId="68" fillId="17" borderId="38" xfId="0" applyNumberFormat="1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23" fillId="0" borderId="0" xfId="0" applyFont="1" applyAlignment="1">
      <alignment horizontal="center" wrapText="1"/>
    </xf>
    <xf numFmtId="0" fontId="16" fillId="8" borderId="58" xfId="0" applyFont="1" applyFill="1" applyBorder="1" applyAlignment="1">
      <alignment horizontal="right" vertical="center" wrapText="1"/>
    </xf>
    <xf numFmtId="0" fontId="16" fillId="8" borderId="59" xfId="0" applyFont="1" applyFill="1" applyBorder="1" applyAlignment="1">
      <alignment horizontal="right" vertical="center" wrapText="1"/>
    </xf>
    <xf numFmtId="0" fontId="68" fillId="17" borderId="60" xfId="0" applyFont="1" applyFill="1" applyBorder="1" applyAlignment="1">
      <alignment horizontal="center" vertical="center" wrapText="1"/>
    </xf>
    <xf numFmtId="0" fontId="68" fillId="17" borderId="61" xfId="0" applyFont="1" applyFill="1" applyBorder="1" applyAlignment="1">
      <alignment horizontal="center" vertical="center" wrapText="1"/>
    </xf>
    <xf numFmtId="0" fontId="31" fillId="19" borderId="21" xfId="0" applyFont="1" applyFill="1" applyBorder="1" applyAlignment="1" applyProtection="1">
      <alignment horizontal="center" vertical="center"/>
    </xf>
    <xf numFmtId="0" fontId="8" fillId="0" borderId="122" xfId="0" applyFont="1" applyBorder="1" applyAlignment="1" applyProtection="1">
      <alignment horizontal="center"/>
    </xf>
    <xf numFmtId="0" fontId="8" fillId="0" borderId="34" xfId="0" applyFont="1" applyBorder="1" applyAlignment="1" applyProtection="1">
      <alignment horizontal="center"/>
    </xf>
    <xf numFmtId="0" fontId="8" fillId="0" borderId="110" xfId="0" applyFont="1" applyBorder="1" applyAlignment="1" applyProtection="1">
      <alignment horizontal="center"/>
    </xf>
    <xf numFmtId="0" fontId="0" fillId="6" borderId="25" xfId="0" applyFill="1" applyBorder="1" applyAlignment="1">
      <alignment horizontal="center" vertical="top" wrapText="1"/>
    </xf>
    <xf numFmtId="0" fontId="0" fillId="6" borderId="5" xfId="0" applyFill="1" applyBorder="1" applyAlignment="1">
      <alignment horizontal="center" vertical="top" wrapText="1"/>
    </xf>
    <xf numFmtId="0" fontId="9" fillId="6" borderId="28" xfId="0" applyFont="1" applyFill="1" applyBorder="1" applyAlignment="1">
      <alignment horizontal="center" vertical="top" wrapText="1"/>
    </xf>
    <xf numFmtId="0" fontId="9" fillId="6" borderId="29" xfId="0" applyFont="1" applyFill="1" applyBorder="1" applyAlignment="1">
      <alignment horizontal="center" vertical="top" wrapText="1"/>
    </xf>
    <xf numFmtId="0" fontId="9" fillId="6" borderId="30" xfId="0" applyFont="1" applyFill="1" applyBorder="1" applyAlignment="1">
      <alignment horizontal="center" vertical="top" wrapText="1"/>
    </xf>
    <xf numFmtId="0" fontId="9" fillId="6" borderId="14" xfId="0" applyFont="1" applyFill="1" applyBorder="1" applyAlignment="1">
      <alignment horizontal="center" vertical="top" wrapText="1"/>
    </xf>
    <xf numFmtId="0" fontId="9" fillId="6" borderId="23" xfId="0" applyFont="1" applyFill="1" applyBorder="1" applyAlignment="1">
      <alignment horizontal="center" vertical="top" wrapText="1"/>
    </xf>
    <xf numFmtId="0" fontId="9" fillId="6" borderId="13" xfId="0" applyFont="1" applyFill="1" applyBorder="1" applyAlignment="1">
      <alignment horizontal="center" vertical="top" wrapText="1"/>
    </xf>
    <xf numFmtId="0" fontId="0" fillId="6" borderId="31" xfId="0" applyFill="1" applyBorder="1" applyAlignment="1">
      <alignment horizontal="center" vertical="top" wrapText="1"/>
    </xf>
    <xf numFmtId="0" fontId="0" fillId="6" borderId="13" xfId="0" applyFill="1" applyBorder="1" applyAlignment="1">
      <alignment horizontal="center" vertical="top" wrapText="1"/>
    </xf>
    <xf numFmtId="0" fontId="8" fillId="19" borderId="122" xfId="0" applyFont="1" applyFill="1" applyBorder="1" applyAlignment="1">
      <alignment horizontal="left" wrapText="1"/>
    </xf>
    <xf numFmtId="0" fontId="8" fillId="19" borderId="34" xfId="0" applyFont="1" applyFill="1" applyBorder="1" applyAlignment="1">
      <alignment horizontal="left" wrapText="1"/>
    </xf>
    <xf numFmtId="0" fontId="8" fillId="19" borderId="110" xfId="0" applyFont="1" applyFill="1" applyBorder="1" applyAlignment="1">
      <alignment horizontal="left" wrapText="1"/>
    </xf>
    <xf numFmtId="0" fontId="8" fillId="19" borderId="86" xfId="0" applyFont="1" applyFill="1" applyBorder="1" applyAlignment="1">
      <alignment horizontal="center" vertical="top" wrapText="1"/>
    </xf>
    <xf numFmtId="0" fontId="8" fillId="19" borderId="123" xfId="0" applyFont="1" applyFill="1" applyBorder="1" applyAlignment="1">
      <alignment horizontal="center" vertical="top" wrapText="1"/>
    </xf>
    <xf numFmtId="0" fontId="8" fillId="19" borderId="111" xfId="0" applyFont="1" applyFill="1" applyBorder="1" applyAlignment="1">
      <alignment horizontal="center" vertical="top" wrapText="1"/>
    </xf>
    <xf numFmtId="0" fontId="8" fillId="10" borderId="122" xfId="0" applyFont="1" applyFill="1" applyBorder="1" applyAlignment="1">
      <alignment horizontal="center" wrapText="1"/>
    </xf>
    <xf numFmtId="0" fontId="8" fillId="10" borderId="110" xfId="0" applyFont="1" applyFill="1" applyBorder="1" applyAlignment="1">
      <alignment horizontal="center" wrapText="1"/>
    </xf>
    <xf numFmtId="0" fontId="8" fillId="10" borderId="122" xfId="0" applyFont="1" applyFill="1" applyBorder="1" applyAlignment="1">
      <alignment horizontal="center" vertical="center" wrapText="1"/>
    </xf>
    <xf numFmtId="0" fontId="8" fillId="10" borderId="110" xfId="0" applyFont="1" applyFill="1" applyBorder="1" applyAlignment="1">
      <alignment horizontal="center" vertical="center" wrapText="1"/>
    </xf>
    <xf numFmtId="0" fontId="9" fillId="6" borderId="24" xfId="0" applyFont="1" applyFill="1" applyBorder="1" applyAlignment="1">
      <alignment horizontal="center" vertical="top" wrapText="1"/>
    </xf>
    <xf numFmtId="0" fontId="9" fillId="6" borderId="0" xfId="0" applyFont="1" applyFill="1" applyBorder="1" applyAlignment="1">
      <alignment horizontal="center" vertical="top" wrapText="1"/>
    </xf>
    <xf numFmtId="0" fontId="9" fillId="6" borderId="20" xfId="0" applyFont="1" applyFill="1" applyBorder="1" applyAlignment="1">
      <alignment horizontal="center" vertical="top" wrapText="1"/>
    </xf>
    <xf numFmtId="0" fontId="9" fillId="6" borderId="19" xfId="0" applyFont="1" applyFill="1" applyBorder="1" applyAlignment="1">
      <alignment horizontal="center" vertical="top" wrapText="1"/>
    </xf>
    <xf numFmtId="0" fontId="9" fillId="6" borderId="6" xfId="0" applyFont="1" applyFill="1" applyBorder="1" applyAlignment="1">
      <alignment horizontal="center" vertical="top" wrapText="1"/>
    </xf>
    <xf numFmtId="0" fontId="9" fillId="6" borderId="18" xfId="0" applyFont="1" applyFill="1" applyBorder="1" applyAlignment="1">
      <alignment horizontal="center" vertical="top" wrapText="1"/>
    </xf>
    <xf numFmtId="0" fontId="9" fillId="6" borderId="63" xfId="0" applyFont="1" applyFill="1" applyBorder="1" applyAlignment="1">
      <alignment horizontal="center" vertical="top" wrapText="1"/>
    </xf>
    <xf numFmtId="0" fontId="9" fillId="6" borderId="170" xfId="0" applyFont="1" applyFill="1" applyBorder="1" applyAlignment="1">
      <alignment horizontal="center" vertical="top" wrapText="1"/>
    </xf>
    <xf numFmtId="0" fontId="9" fillId="6" borderId="171" xfId="0" applyFont="1" applyFill="1" applyBorder="1" applyAlignment="1">
      <alignment horizontal="center" vertical="top" wrapText="1"/>
    </xf>
    <xf numFmtId="0" fontId="0" fillId="17" borderId="19" xfId="0" applyFill="1" applyBorder="1" applyAlignment="1" applyProtection="1">
      <alignment horizontal="center" vertical="top" wrapText="1"/>
    </xf>
    <xf numFmtId="0" fontId="0" fillId="17" borderId="0" xfId="0" applyFill="1" applyBorder="1" applyAlignment="1" applyProtection="1">
      <alignment horizontal="center" vertical="top" wrapText="1"/>
    </xf>
    <xf numFmtId="0" fontId="0" fillId="17" borderId="20" xfId="0" applyFill="1" applyBorder="1" applyAlignment="1" applyProtection="1">
      <alignment horizontal="center" vertical="top" wrapText="1"/>
    </xf>
    <xf numFmtId="0" fontId="0" fillId="18" borderId="19" xfId="0" applyFill="1" applyBorder="1" applyAlignment="1" applyProtection="1">
      <alignment horizontal="center" vertical="top" wrapText="1"/>
    </xf>
    <xf numFmtId="0" fontId="0" fillId="18" borderId="0" xfId="0" applyFill="1" applyBorder="1" applyAlignment="1" applyProtection="1">
      <alignment horizontal="center" vertical="top" wrapText="1"/>
    </xf>
    <xf numFmtId="0" fontId="0" fillId="18" borderId="20" xfId="0" applyFill="1" applyBorder="1" applyAlignment="1" applyProtection="1">
      <alignment horizontal="center" vertical="top" wrapText="1"/>
    </xf>
    <xf numFmtId="0" fontId="0" fillId="27" borderId="19" xfId="0" applyFill="1" applyBorder="1" applyAlignment="1" applyProtection="1">
      <alignment horizontal="center" vertical="top" wrapText="1"/>
    </xf>
    <xf numFmtId="0" fontId="0" fillId="27" borderId="0" xfId="0" applyFill="1" applyBorder="1" applyAlignment="1" applyProtection="1">
      <alignment horizontal="center" vertical="top" wrapText="1"/>
    </xf>
    <xf numFmtId="0" fontId="0" fillId="27" borderId="20" xfId="0" applyFill="1" applyBorder="1" applyAlignment="1" applyProtection="1">
      <alignment horizontal="center" vertical="top" wrapText="1"/>
    </xf>
    <xf numFmtId="0" fontId="8" fillId="7" borderId="24" xfId="0" applyFont="1" applyFill="1" applyBorder="1" applyAlignment="1" applyProtection="1">
      <alignment horizontal="left" vertical="top" wrapText="1"/>
    </xf>
    <xf numFmtId="0" fontId="8" fillId="7" borderId="15" xfId="0" applyFont="1" applyFill="1" applyBorder="1" applyAlignment="1" applyProtection="1">
      <alignment horizontal="left" vertical="top" wrapText="1"/>
    </xf>
    <xf numFmtId="0" fontId="0" fillId="7" borderId="0" xfId="0" applyFill="1" applyBorder="1" applyAlignment="1" applyProtection="1">
      <alignment horizontal="left" vertical="top" wrapText="1"/>
    </xf>
    <xf numFmtId="0" fontId="0" fillId="7" borderId="26" xfId="0" applyFill="1" applyBorder="1" applyAlignment="1" applyProtection="1">
      <alignment horizontal="left" vertical="top" wrapText="1"/>
    </xf>
    <xf numFmtId="0" fontId="8" fillId="0" borderId="14" xfId="0" applyFont="1" applyBorder="1" applyAlignment="1" applyProtection="1">
      <alignment horizontal="left" vertical="top" wrapText="1"/>
    </xf>
    <xf numFmtId="0" fontId="8" fillId="0" borderId="24" xfId="0" applyFont="1" applyBorder="1" applyAlignment="1" applyProtection="1">
      <alignment horizontal="left" vertical="top" wrapText="1"/>
    </xf>
    <xf numFmtId="0" fontId="8" fillId="0" borderId="15" xfId="0" applyFont="1" applyBorder="1" applyAlignment="1" applyProtection="1">
      <alignment horizontal="left" vertical="top" wrapText="1"/>
    </xf>
    <xf numFmtId="0" fontId="0" fillId="0" borderId="23" xfId="0" applyBorder="1" applyAlignment="1" applyProtection="1">
      <alignment horizontal="left" vertical="top" wrapText="1"/>
    </xf>
    <xf numFmtId="0" fontId="0" fillId="0" borderId="0" xfId="0" applyBorder="1" applyAlignment="1" applyProtection="1">
      <alignment horizontal="left" vertical="top" wrapText="1"/>
    </xf>
    <xf numFmtId="0" fontId="0" fillId="0" borderId="26" xfId="0" applyBorder="1" applyAlignment="1" applyProtection="1">
      <alignment horizontal="left" vertical="top" wrapText="1"/>
    </xf>
    <xf numFmtId="0" fontId="0" fillId="18" borderId="14" xfId="0" applyFill="1" applyBorder="1" applyAlignment="1" applyProtection="1">
      <alignment horizontal="center" vertical="top" wrapText="1"/>
    </xf>
    <xf numFmtId="0" fontId="0" fillId="18" borderId="23" xfId="0" applyFill="1" applyBorder="1" applyAlignment="1" applyProtection="1">
      <alignment horizontal="center" vertical="top" wrapText="1"/>
    </xf>
    <xf numFmtId="0" fontId="0" fillId="18" borderId="13" xfId="0" applyFill="1" applyBorder="1" applyAlignment="1" applyProtection="1">
      <alignment horizontal="center" vertical="top" wrapText="1"/>
    </xf>
    <xf numFmtId="0" fontId="0" fillId="18" borderId="24" xfId="0" applyFill="1" applyBorder="1" applyAlignment="1" applyProtection="1">
      <alignment horizontal="center" vertical="top" wrapText="1"/>
    </xf>
    <xf numFmtId="0" fontId="0" fillId="17" borderId="24" xfId="0" applyFill="1" applyBorder="1" applyAlignment="1" applyProtection="1">
      <alignment horizontal="center" vertical="top" wrapText="1"/>
    </xf>
    <xf numFmtId="0" fontId="28" fillId="0" borderId="0" xfId="0" applyFont="1" applyBorder="1" applyAlignment="1">
      <alignment horizontal="center"/>
    </xf>
    <xf numFmtId="0" fontId="31" fillId="0" borderId="0" xfId="0" applyFont="1" applyAlignment="1">
      <alignment horizontal="left" vertical="top" wrapText="1"/>
    </xf>
    <xf numFmtId="0" fontId="25" fillId="0" borderId="26" xfId="0" applyFont="1" applyBorder="1" applyAlignment="1">
      <alignment horizontal="left"/>
    </xf>
    <xf numFmtId="0" fontId="25" fillId="0" borderId="27" xfId="0" applyFont="1" applyBorder="1" applyAlignment="1">
      <alignment horizontal="left"/>
    </xf>
    <xf numFmtId="0" fontId="24" fillId="11" borderId="28" xfId="0" applyFont="1" applyFill="1" applyBorder="1" applyAlignment="1">
      <alignment horizontal="left"/>
    </xf>
    <xf numFmtId="0" fontId="24" fillId="11" borderId="29" xfId="0" applyFont="1" applyFill="1" applyBorder="1" applyAlignment="1">
      <alignment horizontal="left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4" fillId="11" borderId="0" xfId="0" applyFont="1" applyFill="1" applyAlignment="1">
      <alignment horizontal="left"/>
    </xf>
    <xf numFmtId="0" fontId="24" fillId="10" borderId="28" xfId="0" applyFont="1" applyFill="1" applyBorder="1" applyAlignment="1">
      <alignment horizontal="left"/>
    </xf>
    <xf numFmtId="0" fontId="24" fillId="10" borderId="29" xfId="0" applyFont="1" applyFill="1" applyBorder="1" applyAlignment="1">
      <alignment horizontal="left"/>
    </xf>
    <xf numFmtId="0" fontId="24" fillId="10" borderId="0" xfId="0" applyFont="1" applyFill="1" applyAlignment="1">
      <alignment horizontal="left"/>
    </xf>
    <xf numFmtId="0" fontId="33" fillId="12" borderId="28" xfId="0" applyFont="1" applyFill="1" applyBorder="1" applyAlignment="1">
      <alignment horizontal="center" vertical="center" wrapText="1"/>
    </xf>
    <xf numFmtId="0" fontId="33" fillId="12" borderId="29" xfId="0" applyFont="1" applyFill="1" applyBorder="1" applyAlignment="1">
      <alignment horizontal="center" vertical="center" wrapText="1"/>
    </xf>
    <xf numFmtId="0" fontId="33" fillId="12" borderId="30" xfId="0" applyFont="1" applyFill="1" applyBorder="1" applyAlignment="1">
      <alignment horizontal="center" vertical="center" wrapText="1"/>
    </xf>
    <xf numFmtId="0" fontId="33" fillId="12" borderId="8" xfId="0" applyFont="1" applyFill="1" applyBorder="1" applyAlignment="1">
      <alignment horizontal="center" vertical="center" wrapText="1"/>
    </xf>
    <xf numFmtId="0" fontId="33" fillId="12" borderId="80" xfId="0" applyFont="1" applyFill="1" applyBorder="1" applyAlignment="1">
      <alignment horizontal="center" vertical="center" wrapText="1"/>
    </xf>
    <xf numFmtId="0" fontId="33" fillId="12" borderId="9" xfId="0" applyFont="1" applyFill="1" applyBorder="1" applyAlignment="1">
      <alignment horizontal="center" vertical="center" wrapText="1"/>
    </xf>
    <xf numFmtId="0" fontId="56" fillId="12" borderId="8" xfId="0" applyFont="1" applyFill="1" applyBorder="1" applyAlignment="1">
      <alignment horizontal="center" vertical="center" wrapText="1"/>
    </xf>
    <xf numFmtId="0" fontId="56" fillId="12" borderId="9" xfId="0" applyFont="1" applyFill="1" applyBorder="1" applyAlignment="1">
      <alignment horizontal="center" vertical="center" wrapText="1"/>
    </xf>
    <xf numFmtId="0" fontId="50" fillId="0" borderId="26" xfId="0" applyFont="1" applyBorder="1" applyAlignment="1">
      <alignment horizontal="center" vertical="center"/>
    </xf>
    <xf numFmtId="0" fontId="33" fillId="12" borderId="14" xfId="0" applyFont="1" applyFill="1" applyBorder="1" applyAlignment="1">
      <alignment horizontal="center" vertical="center" wrapText="1"/>
    </xf>
    <xf numFmtId="0" fontId="33" fillId="12" borderId="23" xfId="0" applyFont="1" applyFill="1" applyBorder="1" applyAlignment="1">
      <alignment horizontal="center" vertical="center" wrapText="1"/>
    </xf>
    <xf numFmtId="0" fontId="33" fillId="12" borderId="13" xfId="0" applyFont="1" applyFill="1" applyBorder="1" applyAlignment="1">
      <alignment horizontal="center" vertical="center" wrapText="1"/>
    </xf>
    <xf numFmtId="0" fontId="1" fillId="26" borderId="8" xfId="0" applyFont="1" applyFill="1" applyBorder="1" applyAlignment="1">
      <alignment horizontal="center" vertical="top"/>
    </xf>
    <xf numFmtId="0" fontId="1" fillId="26" borderId="80" xfId="0" applyFont="1" applyFill="1" applyBorder="1" applyAlignment="1">
      <alignment horizontal="center" vertical="top"/>
    </xf>
    <xf numFmtId="0" fontId="5" fillId="26" borderId="8" xfId="0" applyFont="1" applyFill="1" applyBorder="1" applyAlignment="1">
      <alignment horizontal="left" vertical="top" wrapText="1"/>
    </xf>
    <xf numFmtId="0" fontId="5" fillId="26" borderId="80" xfId="0" applyFont="1" applyFill="1" applyBorder="1" applyAlignment="1">
      <alignment horizontal="left" vertical="top" wrapText="1"/>
    </xf>
    <xf numFmtId="0" fontId="1" fillId="26" borderId="8" xfId="0" applyFont="1" applyFill="1" applyBorder="1" applyAlignment="1">
      <alignment vertical="top" wrapText="1"/>
    </xf>
    <xf numFmtId="0" fontId="1" fillId="26" borderId="80" xfId="0" applyFont="1" applyFill="1" applyBorder="1" applyAlignment="1">
      <alignment vertical="top" wrapText="1"/>
    </xf>
    <xf numFmtId="2" fontId="3" fillId="5" borderId="91" xfId="3" applyNumberFormat="1" applyFont="1" applyBorder="1" applyAlignment="1">
      <alignment horizontal="right" vertical="top" wrapText="1"/>
    </xf>
    <xf numFmtId="2" fontId="3" fillId="5" borderId="92" xfId="3" applyNumberFormat="1" applyFont="1" applyBorder="1" applyAlignment="1">
      <alignment horizontal="right" vertical="top" wrapText="1"/>
    </xf>
    <xf numFmtId="0" fontId="5" fillId="26" borderId="7" xfId="0" applyFont="1" applyFill="1" applyBorder="1" applyAlignment="1">
      <alignment horizontal="left" vertical="top" wrapText="1"/>
    </xf>
    <xf numFmtId="0" fontId="5" fillId="26" borderId="4" xfId="0" applyFont="1" applyFill="1" applyBorder="1" applyAlignment="1">
      <alignment horizontal="left" vertical="top" wrapText="1"/>
    </xf>
    <xf numFmtId="167" fontId="47" fillId="3" borderId="8" xfId="4" applyNumberFormat="1" applyFont="1" applyFill="1" applyBorder="1" applyAlignment="1">
      <alignment horizontal="right" vertical="top" wrapText="1"/>
    </xf>
    <xf numFmtId="167" fontId="47" fillId="3" borderId="9" xfId="4" applyNumberFormat="1" applyFont="1" applyFill="1" applyBorder="1" applyAlignment="1">
      <alignment horizontal="right" vertical="top" wrapText="1"/>
    </xf>
    <xf numFmtId="167" fontId="47" fillId="3" borderId="8" xfId="4" applyNumberFormat="1" applyFont="1" applyFill="1" applyBorder="1" applyAlignment="1">
      <alignment vertical="top" wrapText="1"/>
    </xf>
    <xf numFmtId="167" fontId="47" fillId="3" borderId="9" xfId="4" applyNumberFormat="1" applyFont="1" applyFill="1" applyBorder="1" applyAlignment="1">
      <alignment vertical="top" wrapText="1"/>
    </xf>
    <xf numFmtId="0" fontId="5" fillId="26" borderId="14" xfId="0" applyFont="1" applyFill="1" applyBorder="1" applyAlignment="1">
      <alignment horizontal="left" vertical="top" wrapText="1"/>
    </xf>
    <xf numFmtId="0" fontId="5" fillId="26" borderId="15" xfId="0" applyFont="1" applyFill="1" applyBorder="1" applyAlignment="1">
      <alignment horizontal="left" vertical="top" wrapText="1"/>
    </xf>
    <xf numFmtId="2" fontId="47" fillId="3" borderId="8" xfId="4" applyNumberFormat="1" applyFont="1" applyFill="1" applyBorder="1" applyAlignment="1">
      <alignment vertical="top" wrapText="1"/>
    </xf>
    <xf numFmtId="2" fontId="47" fillId="3" borderId="9" xfId="4" applyNumberFormat="1" applyFont="1" applyFill="1" applyBorder="1" applyAlignment="1">
      <alignment vertical="top" wrapText="1"/>
    </xf>
    <xf numFmtId="0" fontId="1" fillId="26" borderId="9" xfId="0" applyFont="1" applyFill="1" applyBorder="1" applyAlignment="1">
      <alignment vertical="top" wrapText="1"/>
    </xf>
    <xf numFmtId="0" fontId="5" fillId="26" borderId="11" xfId="0" applyFont="1" applyFill="1" applyBorder="1" applyAlignment="1">
      <alignment horizontal="left" vertical="top" wrapText="1"/>
    </xf>
    <xf numFmtId="0" fontId="5" fillId="26" borderId="12" xfId="0" applyFont="1" applyFill="1" applyBorder="1" applyAlignment="1">
      <alignment horizontal="left" vertical="top" wrapText="1"/>
    </xf>
    <xf numFmtId="0" fontId="5" fillId="26" borderId="8" xfId="0" applyFont="1" applyFill="1" applyBorder="1" applyAlignment="1">
      <alignment horizontal="center" vertical="top" wrapText="1"/>
    </xf>
    <xf numFmtId="0" fontId="5" fillId="26" borderId="9" xfId="0" applyFont="1" applyFill="1" applyBorder="1" applyAlignment="1">
      <alignment horizontal="center" vertical="top" wrapText="1"/>
    </xf>
    <xf numFmtId="0" fontId="1" fillId="26" borderId="13" xfId="0" applyFont="1" applyFill="1" applyBorder="1" applyAlignment="1">
      <alignment horizontal="center" vertical="top"/>
    </xf>
    <xf numFmtId="0" fontId="1" fillId="26" borderId="5" xfId="0" applyFont="1" applyFill="1" applyBorder="1" applyAlignment="1">
      <alignment horizontal="center" vertical="top"/>
    </xf>
    <xf numFmtId="0" fontId="8" fillId="0" borderId="14" xfId="0" applyFont="1" applyBorder="1" applyAlignment="1">
      <alignment horizontal="center" vertical="top" wrapText="1"/>
    </xf>
    <xf numFmtId="0" fontId="8" fillId="0" borderId="24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0" fillId="0" borderId="23" xfId="0" applyBorder="1" applyAlignment="1">
      <alignment horizontal="center" vertical="top"/>
    </xf>
    <xf numFmtId="0" fontId="0" fillId="0" borderId="0" xfId="0" applyBorder="1" applyAlignment="1">
      <alignment horizontal="center" vertical="top"/>
    </xf>
    <xf numFmtId="0" fontId="0" fillId="0" borderId="26" xfId="0" applyBorder="1" applyAlignment="1">
      <alignment horizontal="center" vertical="top"/>
    </xf>
    <xf numFmtId="0" fontId="8" fillId="0" borderId="14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61" fillId="22" borderId="14" xfId="0" applyFont="1" applyFill="1" applyBorder="1" applyAlignment="1">
      <alignment horizontal="center"/>
    </xf>
    <xf numFmtId="0" fontId="61" fillId="22" borderId="23" xfId="0" applyFont="1" applyFill="1" applyBorder="1" applyAlignment="1">
      <alignment horizontal="center"/>
    </xf>
  </cellXfs>
  <cellStyles count="8">
    <cellStyle name="Čiarka" xfId="5" builtinId="3"/>
    <cellStyle name="Dobrá" xfId="1" builtinId="26"/>
    <cellStyle name="Hypertextové prepojenie" xfId="6" builtinId="8"/>
    <cellStyle name="Mena" xfId="7" builtinId="4"/>
    <cellStyle name="Normálna" xfId="0" builtinId="0"/>
    <cellStyle name="Percentá" xfId="4" builtinId="5"/>
    <cellStyle name="Poznámka" xfId="3" builtinId="10"/>
    <cellStyle name="Výpočet" xfId="2" builtinId="22"/>
  </cellStyles>
  <dxfs count="1"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29308</xdr:colOff>
      <xdr:row>6</xdr:row>
      <xdr:rowOff>58617</xdr:rowOff>
    </xdr:from>
    <xdr:to>
      <xdr:col>14</xdr:col>
      <xdr:colOff>650631</xdr:colOff>
      <xdr:row>9</xdr:row>
      <xdr:rowOff>85292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D11A3F6C-7828-494E-B5F1-6502A6FE1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08" y="1230925"/>
          <a:ext cx="10058400" cy="612829"/>
        </a:xfrm>
        <a:prstGeom prst="rect">
          <a:avLst/>
        </a:prstGeom>
      </xdr:spPr>
    </xdr:pic>
    <xdr:clientData/>
  </xdr:twoCellAnchor>
  <xdr:twoCellAnchor editAs="oneCell">
    <xdr:from>
      <xdr:col>15</xdr:col>
      <xdr:colOff>488462</xdr:colOff>
      <xdr:row>5</xdr:row>
      <xdr:rowOff>68386</xdr:rowOff>
    </xdr:from>
    <xdr:to>
      <xdr:col>30</xdr:col>
      <xdr:colOff>435708</xdr:colOff>
      <xdr:row>9</xdr:row>
      <xdr:rowOff>46222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42D87E7E-085E-6F4F-BBCF-7489B3042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9616" y="1045309"/>
          <a:ext cx="10058400" cy="759375"/>
        </a:xfrm>
        <a:prstGeom prst="rect">
          <a:avLst/>
        </a:prstGeom>
      </xdr:spPr>
    </xdr:pic>
    <xdr:clientData/>
  </xdr:twoCellAnchor>
  <xdr:twoCellAnchor editAs="oneCell">
    <xdr:from>
      <xdr:col>0</xdr:col>
      <xdr:colOff>48846</xdr:colOff>
      <xdr:row>12</xdr:row>
      <xdr:rowOff>175846</xdr:rowOff>
    </xdr:from>
    <xdr:to>
      <xdr:col>12</xdr:col>
      <xdr:colOff>175846</xdr:colOff>
      <xdr:row>17</xdr:row>
      <xdr:rowOff>129027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4EC9C852-C60A-7C4B-AD0E-C0D76B702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46" y="2520461"/>
          <a:ext cx="8215923" cy="930104"/>
        </a:xfrm>
        <a:prstGeom prst="rect">
          <a:avLst/>
        </a:prstGeom>
      </xdr:spPr>
    </xdr:pic>
    <xdr:clientData/>
  </xdr:twoCellAnchor>
  <xdr:twoCellAnchor editAs="oneCell">
    <xdr:from>
      <xdr:col>15</xdr:col>
      <xdr:colOff>576385</xdr:colOff>
      <xdr:row>13</xdr:row>
      <xdr:rowOff>48846</xdr:rowOff>
    </xdr:from>
    <xdr:to>
      <xdr:col>27</xdr:col>
      <xdr:colOff>670170</xdr:colOff>
      <xdr:row>17</xdr:row>
      <xdr:rowOff>193652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5F6A8DCD-7775-0646-B370-7B13B04C9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7539" y="2588846"/>
          <a:ext cx="8182708" cy="926344"/>
        </a:xfrm>
        <a:prstGeom prst="rect">
          <a:avLst/>
        </a:prstGeom>
      </xdr:spPr>
    </xdr:pic>
    <xdr:clientData/>
  </xdr:twoCellAnchor>
  <xdr:twoCellAnchor editAs="oneCell">
    <xdr:from>
      <xdr:col>0</xdr:col>
      <xdr:colOff>136769</xdr:colOff>
      <xdr:row>20</xdr:row>
      <xdr:rowOff>170414</xdr:rowOff>
    </xdr:from>
    <xdr:to>
      <xdr:col>9</xdr:col>
      <xdr:colOff>39077</xdr:colOff>
      <xdr:row>33</xdr:row>
      <xdr:rowOff>103625</xdr:rowOff>
    </xdr:to>
    <xdr:pic>
      <xdr:nvPicPr>
        <xdr:cNvPr id="35" name="Obrázok 34">
          <a:extLst>
            <a:ext uri="{FF2B5EF4-FFF2-40B4-BE49-F238E27FC236}">
              <a16:creationId xmlns:a16="http://schemas.microsoft.com/office/drawing/2014/main" id="{160AA528-135A-EB4B-AB0E-CD3A75954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769" y="4078106"/>
          <a:ext cx="5969000" cy="2473211"/>
        </a:xfrm>
        <a:prstGeom prst="rect">
          <a:avLst/>
        </a:prstGeom>
      </xdr:spPr>
    </xdr:pic>
    <xdr:clientData/>
  </xdr:twoCellAnchor>
  <xdr:twoCellAnchor editAs="oneCell">
    <xdr:from>
      <xdr:col>15</xdr:col>
      <xdr:colOff>449383</xdr:colOff>
      <xdr:row>38</xdr:row>
      <xdr:rowOff>21731</xdr:rowOff>
    </xdr:from>
    <xdr:to>
      <xdr:col>25</xdr:col>
      <xdr:colOff>370783</xdr:colOff>
      <xdr:row>44</xdr:row>
      <xdr:rowOff>130897</xdr:rowOff>
    </xdr:to>
    <xdr:pic>
      <xdr:nvPicPr>
        <xdr:cNvPr id="37" name="Obrázok 36">
          <a:extLst>
            <a:ext uri="{FF2B5EF4-FFF2-40B4-BE49-F238E27FC236}">
              <a16:creationId xmlns:a16="http://schemas.microsoft.com/office/drawing/2014/main" id="{9502BF1F-ED68-6B4F-8F8D-F22348CE7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0537" y="7446346"/>
          <a:ext cx="6662169" cy="1281474"/>
        </a:xfrm>
        <a:prstGeom prst="rect">
          <a:avLst/>
        </a:prstGeom>
      </xdr:spPr>
    </xdr:pic>
    <xdr:clientData/>
  </xdr:twoCellAnchor>
  <xdr:twoCellAnchor editAs="oneCell">
    <xdr:from>
      <xdr:col>0</xdr:col>
      <xdr:colOff>85077</xdr:colOff>
      <xdr:row>37</xdr:row>
      <xdr:rowOff>155342</xdr:rowOff>
    </xdr:from>
    <xdr:to>
      <xdr:col>9</xdr:col>
      <xdr:colOff>449385</xdr:colOff>
      <xdr:row>44</xdr:row>
      <xdr:rowOff>176572</xdr:rowOff>
    </xdr:to>
    <xdr:pic>
      <xdr:nvPicPr>
        <xdr:cNvPr id="39" name="Obrázok 38">
          <a:extLst>
            <a:ext uri="{FF2B5EF4-FFF2-40B4-BE49-F238E27FC236}">
              <a16:creationId xmlns:a16="http://schemas.microsoft.com/office/drawing/2014/main" id="{40D6FF75-97A4-0445-9BF3-FA25110C1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77" y="7384573"/>
          <a:ext cx="6431000" cy="1388922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381000</xdr:colOff>
      <xdr:row>21</xdr:row>
      <xdr:rowOff>186231</xdr:rowOff>
    </xdr:from>
    <xdr:to>
      <xdr:col>27</xdr:col>
      <xdr:colOff>397247</xdr:colOff>
      <xdr:row>34</xdr:row>
      <xdr:rowOff>164968</xdr:rowOff>
    </xdr:to>
    <xdr:pic>
      <xdr:nvPicPr>
        <xdr:cNvPr id="41" name="Obrázok 40">
          <a:extLst>
            <a:ext uri="{FF2B5EF4-FFF2-40B4-BE49-F238E27FC236}">
              <a16:creationId xmlns:a16="http://schemas.microsoft.com/office/drawing/2014/main" id="{7DD6CE96-8C9E-9149-9F27-17CAA4EA8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2154" y="4289308"/>
          <a:ext cx="8105170" cy="2518737"/>
        </a:xfrm>
        <a:prstGeom prst="rect">
          <a:avLst/>
        </a:prstGeom>
      </xdr:spPr>
    </xdr:pic>
    <xdr:clientData/>
  </xdr:twoCellAnchor>
  <xdr:twoCellAnchor editAs="oneCell">
    <xdr:from>
      <xdr:col>0</xdr:col>
      <xdr:colOff>107461</xdr:colOff>
      <xdr:row>48</xdr:row>
      <xdr:rowOff>156309</xdr:rowOff>
    </xdr:from>
    <xdr:to>
      <xdr:col>11</xdr:col>
      <xdr:colOff>166077</xdr:colOff>
      <xdr:row>60</xdr:row>
      <xdr:rowOff>178560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C1BEEE88-A548-A048-AE67-D1B3F471A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61" y="9534771"/>
          <a:ext cx="7473462" cy="2366866"/>
        </a:xfrm>
        <a:prstGeom prst="rect">
          <a:avLst/>
        </a:prstGeom>
      </xdr:spPr>
    </xdr:pic>
    <xdr:clientData/>
  </xdr:twoCellAnchor>
  <xdr:twoCellAnchor editAs="oneCell">
    <xdr:from>
      <xdr:col>15</xdr:col>
      <xdr:colOff>185615</xdr:colOff>
      <xdr:row>47</xdr:row>
      <xdr:rowOff>159771</xdr:rowOff>
    </xdr:from>
    <xdr:to>
      <xdr:col>27</xdr:col>
      <xdr:colOff>673630</xdr:colOff>
      <xdr:row>61</xdr:row>
      <xdr:rowOff>140726</xdr:rowOff>
    </xdr:to>
    <xdr:pic>
      <xdr:nvPicPr>
        <xdr:cNvPr id="45" name="Obrázok 44">
          <a:extLst>
            <a:ext uri="{FF2B5EF4-FFF2-40B4-BE49-F238E27FC236}">
              <a16:creationId xmlns:a16="http://schemas.microsoft.com/office/drawing/2014/main" id="{B2EE9126-6B15-B743-BB99-296F2C4E6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6769" y="9342848"/>
          <a:ext cx="8576938" cy="2716340"/>
        </a:xfrm>
        <a:prstGeom prst="rect">
          <a:avLst/>
        </a:prstGeom>
      </xdr:spPr>
    </xdr:pic>
    <xdr:clientData/>
  </xdr:twoCellAnchor>
  <xdr:twoCellAnchor editAs="oneCell">
    <xdr:from>
      <xdr:col>15</xdr:col>
      <xdr:colOff>87923</xdr:colOff>
      <xdr:row>64</xdr:row>
      <xdr:rowOff>117231</xdr:rowOff>
    </xdr:from>
    <xdr:to>
      <xdr:col>30</xdr:col>
      <xdr:colOff>35169</xdr:colOff>
      <xdr:row>81</xdr:row>
      <xdr:rowOff>108235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id="{4D87A153-DE66-6A42-B00F-B93D848E1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9077" y="12621846"/>
          <a:ext cx="10058400" cy="3312543"/>
        </a:xfrm>
        <a:prstGeom prst="rect">
          <a:avLst/>
        </a:prstGeom>
      </xdr:spPr>
    </xdr:pic>
    <xdr:clientData/>
  </xdr:twoCellAnchor>
  <xdr:twoCellAnchor editAs="oneCell">
    <xdr:from>
      <xdr:col>0</xdr:col>
      <xdr:colOff>3462</xdr:colOff>
      <xdr:row>65</xdr:row>
      <xdr:rowOff>70462</xdr:rowOff>
    </xdr:from>
    <xdr:to>
      <xdr:col>13</xdr:col>
      <xdr:colOff>175846</xdr:colOff>
      <xdr:row>74</xdr:row>
      <xdr:rowOff>166513</xdr:rowOff>
    </xdr:to>
    <xdr:pic>
      <xdr:nvPicPr>
        <xdr:cNvPr id="49" name="Obrázok 48">
          <a:extLst>
            <a:ext uri="{FF2B5EF4-FFF2-40B4-BE49-F238E27FC236}">
              <a16:creationId xmlns:a16="http://schemas.microsoft.com/office/drawing/2014/main" id="{B2DE4751-5870-3148-A23A-94ABA9BCE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2" y="12770462"/>
          <a:ext cx="8935384" cy="185451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abrielrusznyak/Desktop/SVPS%2009%20vyhrady/06_eGOV_Rozpocet_detail_4.0_final%20pomocka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zpocet_ZoNFP"/>
      <sheetName val="Nákup SW a licencie"/>
      <sheetName val="Skyty_harok"/>
      <sheetName val="sumarizácia"/>
      <sheetName val="Priloha_limity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svps.sk/" TargetMode="External"/><Relationship Id="rId1" Type="http://schemas.openxmlformats.org/officeDocument/2006/relationships/hyperlink" Target="mailto:inch@inch.sk,%20+421%20905%20691%20772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CC"/>
  </sheetPr>
  <dimension ref="A1:R46"/>
  <sheetViews>
    <sheetView view="pageBreakPreview" zoomScaleNormal="100" zoomScaleSheetLayoutView="100" workbookViewId="0">
      <selection activeCell="F17" sqref="F17"/>
    </sheetView>
  </sheetViews>
  <sheetFormatPr baseColWidth="10" defaultColWidth="8.83203125" defaultRowHeight="15"/>
  <cols>
    <col min="2" max="2" width="11.6640625" customWidth="1"/>
    <col min="4" max="4" width="6.5" customWidth="1"/>
    <col min="6" max="6" width="7.6640625" customWidth="1"/>
    <col min="7" max="7" width="12.33203125" customWidth="1"/>
    <col min="8" max="8" width="6" customWidth="1"/>
    <col min="9" max="9" width="14.33203125" customWidth="1"/>
  </cols>
  <sheetData>
    <row r="1" spans="1:18">
      <c r="A1" s="37"/>
      <c r="B1" s="37"/>
      <c r="C1" s="37"/>
      <c r="D1" s="37"/>
      <c r="E1" s="37"/>
      <c r="F1" s="37"/>
      <c r="G1" s="37"/>
      <c r="H1" s="37"/>
      <c r="I1" s="37"/>
      <c r="J1" s="370"/>
      <c r="K1" s="371"/>
      <c r="L1" s="371"/>
      <c r="M1" s="371"/>
      <c r="N1" s="371"/>
      <c r="O1" s="371"/>
      <c r="P1" s="371"/>
      <c r="Q1" s="371"/>
      <c r="R1" s="371"/>
    </row>
    <row r="2" spans="1:18">
      <c r="A2" s="37"/>
      <c r="B2" s="37"/>
      <c r="C2" s="37"/>
      <c r="D2" s="37"/>
      <c r="E2" s="37"/>
      <c r="F2" s="37"/>
      <c r="G2" s="37"/>
      <c r="H2" s="37"/>
      <c r="I2" s="37"/>
      <c r="J2" s="371"/>
      <c r="K2" s="371"/>
      <c r="L2" s="371"/>
      <c r="M2" s="371"/>
      <c r="N2" s="371"/>
      <c r="O2" s="371"/>
      <c r="P2" s="371"/>
      <c r="Q2" s="371"/>
      <c r="R2" s="371"/>
    </row>
    <row r="3" spans="1:18" ht="15" customHeight="1">
      <c r="A3" s="37"/>
      <c r="B3" s="37"/>
      <c r="C3" s="37"/>
      <c r="D3" s="37"/>
      <c r="E3" s="37"/>
      <c r="F3" s="37"/>
      <c r="G3" s="37"/>
      <c r="H3" s="37"/>
      <c r="I3" s="37"/>
      <c r="J3" s="371"/>
      <c r="K3" s="371"/>
      <c r="L3" s="371"/>
      <c r="M3" s="371"/>
      <c r="N3" s="371"/>
      <c r="O3" s="371"/>
      <c r="P3" s="371"/>
      <c r="Q3" s="371"/>
      <c r="R3" s="371"/>
    </row>
    <row r="4" spans="1:18" ht="15" customHeight="1">
      <c r="A4" s="37"/>
      <c r="B4" s="37"/>
      <c r="C4" s="37"/>
      <c r="D4" s="37"/>
      <c r="E4" s="37"/>
      <c r="F4" s="37"/>
      <c r="G4" s="37"/>
      <c r="H4" s="37"/>
      <c r="I4" s="37"/>
      <c r="J4" s="371"/>
      <c r="K4" s="371"/>
      <c r="L4" s="371"/>
      <c r="M4" s="371"/>
      <c r="N4" s="371"/>
      <c r="O4" s="371"/>
      <c r="P4" s="371"/>
      <c r="Q4" s="371"/>
      <c r="R4" s="371"/>
    </row>
    <row r="5" spans="1:18">
      <c r="A5" s="37"/>
      <c r="B5" s="37"/>
      <c r="C5" s="37"/>
      <c r="D5" s="37"/>
      <c r="E5" s="37"/>
      <c r="F5" s="37"/>
      <c r="G5" s="37"/>
      <c r="H5" s="37"/>
      <c r="I5" s="37"/>
      <c r="J5" s="371"/>
      <c r="K5" s="371"/>
      <c r="L5" s="371"/>
      <c r="M5" s="371"/>
      <c r="N5" s="371"/>
      <c r="O5" s="371"/>
      <c r="P5" s="371"/>
      <c r="Q5" s="371"/>
      <c r="R5" s="371"/>
    </row>
    <row r="6" spans="1:18" ht="62" customHeight="1">
      <c r="A6" s="684" t="s">
        <v>115</v>
      </c>
      <c r="B6" s="684"/>
      <c r="C6" s="684"/>
      <c r="D6" s="684"/>
      <c r="E6" s="684"/>
      <c r="F6" s="684"/>
      <c r="G6" s="684"/>
      <c r="H6" s="684"/>
      <c r="I6" s="684"/>
      <c r="J6" s="371"/>
      <c r="K6" s="371"/>
      <c r="L6" s="371"/>
      <c r="M6" s="371"/>
      <c r="N6" s="371"/>
      <c r="O6" s="371"/>
      <c r="P6" s="371"/>
      <c r="Q6" s="371"/>
      <c r="R6" s="371"/>
    </row>
    <row r="7" spans="1:18" ht="18.75" customHeight="1">
      <c r="A7" s="661" t="s">
        <v>65</v>
      </c>
      <c r="B7" s="661"/>
      <c r="C7" s="661"/>
      <c r="D7" s="661"/>
      <c r="E7" s="661"/>
      <c r="F7" s="661"/>
      <c r="G7" s="661"/>
      <c r="H7" s="661"/>
      <c r="I7" s="661"/>
      <c r="J7" s="371"/>
      <c r="K7" s="371"/>
      <c r="L7" s="371"/>
      <c r="M7" s="371"/>
      <c r="N7" s="371"/>
      <c r="O7" s="371"/>
      <c r="P7" s="371"/>
      <c r="Q7" s="371"/>
      <c r="R7" s="371"/>
    </row>
    <row r="8" spans="1:18">
      <c r="A8" s="685" t="s">
        <v>60</v>
      </c>
      <c r="B8" s="685"/>
      <c r="C8" s="685"/>
      <c r="D8" s="685"/>
      <c r="E8" s="685"/>
      <c r="F8" s="685"/>
      <c r="G8" s="685"/>
      <c r="H8" s="685"/>
      <c r="I8" s="685"/>
      <c r="J8" s="371"/>
      <c r="K8" s="371"/>
      <c r="L8" s="371"/>
      <c r="M8" s="371"/>
      <c r="N8" s="371"/>
      <c r="O8" s="371"/>
      <c r="P8" s="371"/>
      <c r="Q8" s="371"/>
      <c r="R8" s="371"/>
    </row>
    <row r="9" spans="1:18" ht="15" customHeight="1">
      <c r="A9" s="685"/>
      <c r="B9" s="685"/>
      <c r="C9" s="685"/>
      <c r="D9" s="685"/>
      <c r="E9" s="685"/>
      <c r="F9" s="685"/>
      <c r="G9" s="685"/>
      <c r="H9" s="685"/>
      <c r="I9" s="685"/>
      <c r="J9" s="371"/>
      <c r="K9" s="371"/>
      <c r="L9" s="371"/>
      <c r="M9" s="371"/>
      <c r="N9" s="371"/>
      <c r="O9" s="371"/>
      <c r="P9" s="371"/>
      <c r="Q9" s="371"/>
      <c r="R9" s="371"/>
    </row>
    <row r="10" spans="1:18" ht="48.5" customHeight="1">
      <c r="A10" s="685"/>
      <c r="B10" s="685"/>
      <c r="C10" s="685"/>
      <c r="D10" s="685"/>
      <c r="E10" s="685"/>
      <c r="F10" s="685"/>
      <c r="G10" s="685"/>
      <c r="H10" s="685"/>
      <c r="I10" s="685"/>
      <c r="J10" s="371"/>
      <c r="K10" s="371"/>
      <c r="L10" s="371"/>
      <c r="M10" s="371"/>
      <c r="N10" s="371"/>
      <c r="O10" s="371"/>
      <c r="P10" s="371"/>
      <c r="Q10" s="371"/>
      <c r="R10" s="371"/>
    </row>
    <row r="11" spans="1:18" ht="15" customHeight="1">
      <c r="A11" s="37"/>
      <c r="B11" s="37"/>
      <c r="C11" s="37"/>
      <c r="D11" s="37"/>
      <c r="E11" s="37"/>
      <c r="F11" s="37"/>
      <c r="G11" s="37"/>
      <c r="H11" s="37"/>
      <c r="I11" s="37"/>
      <c r="J11" s="371"/>
      <c r="K11" s="371"/>
      <c r="L11" s="371"/>
      <c r="M11" s="371"/>
      <c r="N11" s="371"/>
      <c r="O11" s="371"/>
      <c r="P11" s="371"/>
      <c r="Q11" s="371"/>
      <c r="R11" s="371"/>
    </row>
    <row r="12" spans="1:18">
      <c r="A12" s="37"/>
      <c r="B12" s="37"/>
      <c r="C12" s="37"/>
      <c r="D12" s="37"/>
      <c r="E12" s="37"/>
      <c r="F12" s="37"/>
      <c r="G12" s="37"/>
      <c r="H12" s="37"/>
      <c r="I12" s="37"/>
      <c r="J12" s="371"/>
      <c r="K12" s="371"/>
      <c r="L12" s="371"/>
      <c r="M12" s="371"/>
      <c r="N12" s="371"/>
      <c r="O12" s="371"/>
      <c r="P12" s="371"/>
      <c r="Q12" s="371"/>
      <c r="R12" s="371"/>
    </row>
    <row r="13" spans="1:18">
      <c r="A13" s="37"/>
      <c r="B13" s="37"/>
      <c r="C13" s="37"/>
      <c r="D13" s="37"/>
      <c r="E13" s="37"/>
      <c r="F13" s="37"/>
      <c r="G13" s="37"/>
      <c r="H13" s="37"/>
      <c r="I13" s="37"/>
      <c r="J13" s="371"/>
      <c r="K13" s="371"/>
      <c r="L13" s="371"/>
      <c r="M13" s="371"/>
      <c r="N13" s="371"/>
      <c r="O13" s="371"/>
      <c r="P13" s="371"/>
      <c r="Q13" s="371"/>
      <c r="R13" s="371"/>
    </row>
    <row r="14" spans="1:18">
      <c r="A14" s="37"/>
      <c r="B14" s="37"/>
      <c r="C14" s="37"/>
      <c r="D14" s="37"/>
      <c r="E14" s="37"/>
      <c r="F14" s="37"/>
      <c r="G14" s="37"/>
      <c r="H14" s="37"/>
      <c r="I14" s="37"/>
      <c r="J14" s="371"/>
      <c r="K14" s="371"/>
      <c r="L14" s="371"/>
      <c r="M14" s="371"/>
      <c r="N14" s="371"/>
      <c r="O14" s="371"/>
      <c r="P14" s="371"/>
      <c r="Q14" s="371"/>
      <c r="R14" s="371"/>
    </row>
    <row r="15" spans="1:18">
      <c r="A15" s="37"/>
      <c r="B15" s="37"/>
      <c r="C15" s="37"/>
      <c r="D15" s="37"/>
      <c r="E15" s="37"/>
      <c r="F15" s="37"/>
      <c r="G15" s="37"/>
      <c r="H15" s="37"/>
      <c r="I15" s="37"/>
      <c r="J15" s="371"/>
      <c r="K15" s="371"/>
      <c r="L15" s="371"/>
      <c r="M15" s="371"/>
      <c r="N15" s="371"/>
      <c r="O15" s="371"/>
      <c r="P15" s="371"/>
      <c r="Q15" s="371"/>
      <c r="R15" s="371"/>
    </row>
    <row r="16" spans="1:18">
      <c r="B16" s="37"/>
      <c r="C16" s="37"/>
      <c r="D16" s="37"/>
      <c r="E16" s="37"/>
      <c r="F16" s="37"/>
      <c r="G16" s="37"/>
      <c r="H16" s="37"/>
      <c r="I16" s="37"/>
      <c r="J16" s="371"/>
      <c r="K16" s="371"/>
      <c r="L16" s="371"/>
      <c r="M16" s="371"/>
      <c r="N16" s="371"/>
      <c r="O16" s="371"/>
      <c r="P16" s="371"/>
      <c r="Q16" s="371"/>
      <c r="R16" s="371"/>
    </row>
    <row r="17" spans="1:18">
      <c r="B17" s="37"/>
      <c r="C17" s="37"/>
      <c r="D17" s="37"/>
      <c r="E17" s="37"/>
      <c r="F17" s="37"/>
      <c r="G17" s="37"/>
      <c r="H17" s="37"/>
      <c r="I17" s="37"/>
      <c r="J17" s="371"/>
      <c r="K17" s="371"/>
      <c r="L17" s="371"/>
      <c r="M17" s="371"/>
      <c r="N17" s="371"/>
      <c r="O17" s="371"/>
      <c r="P17" s="371"/>
      <c r="Q17" s="371"/>
      <c r="R17" s="371"/>
    </row>
    <row r="18" spans="1:18" ht="16" thickBot="1">
      <c r="B18" s="37"/>
      <c r="C18" s="37"/>
      <c r="D18" s="37"/>
      <c r="E18" s="37"/>
      <c r="F18" s="37"/>
      <c r="G18" s="37"/>
      <c r="H18" s="37"/>
      <c r="I18" s="37"/>
      <c r="J18" s="371"/>
      <c r="K18" s="371"/>
      <c r="L18" s="371"/>
      <c r="M18" s="371"/>
      <c r="N18" s="371"/>
      <c r="O18" s="371"/>
      <c r="P18" s="371"/>
      <c r="Q18" s="371"/>
      <c r="R18" s="371"/>
    </row>
    <row r="19" spans="1:18">
      <c r="A19" s="686" t="s">
        <v>116</v>
      </c>
      <c r="B19" s="687"/>
      <c r="C19" s="688" t="s">
        <v>386</v>
      </c>
      <c r="D19" s="688"/>
      <c r="E19" s="688"/>
      <c r="F19" s="688"/>
      <c r="G19" s="688"/>
      <c r="H19" s="688"/>
      <c r="I19" s="689"/>
      <c r="J19" s="371"/>
      <c r="K19" s="371"/>
      <c r="L19" s="371"/>
      <c r="M19" s="371"/>
      <c r="N19" s="371"/>
      <c r="O19" s="371"/>
      <c r="P19" s="371"/>
      <c r="Q19" s="371"/>
      <c r="R19" s="371"/>
    </row>
    <row r="20" spans="1:18">
      <c r="A20" s="662" t="s">
        <v>120</v>
      </c>
      <c r="B20" s="663"/>
      <c r="C20" s="679"/>
      <c r="D20" s="679"/>
      <c r="E20" s="679"/>
      <c r="F20" s="679"/>
      <c r="G20" s="679"/>
      <c r="H20" s="679"/>
      <c r="I20" s="680"/>
      <c r="J20" s="371"/>
      <c r="K20" s="371"/>
      <c r="L20" s="371"/>
      <c r="M20" s="371"/>
      <c r="N20" s="371"/>
      <c r="O20" s="371"/>
      <c r="P20" s="371"/>
      <c r="Q20" s="371"/>
      <c r="R20" s="371"/>
    </row>
    <row r="21" spans="1:18">
      <c r="A21" s="662" t="s">
        <v>119</v>
      </c>
      <c r="B21" s="663"/>
      <c r="C21" s="679"/>
      <c r="D21" s="679"/>
      <c r="E21" s="679"/>
      <c r="F21" s="679"/>
      <c r="G21" s="679"/>
      <c r="H21" s="679"/>
      <c r="I21" s="680"/>
      <c r="J21" s="371"/>
      <c r="K21" s="371"/>
      <c r="L21" s="371"/>
      <c r="M21" s="371"/>
      <c r="N21" s="371"/>
      <c r="O21" s="371"/>
      <c r="P21" s="371"/>
      <c r="Q21" s="371"/>
      <c r="R21" s="371"/>
    </row>
    <row r="22" spans="1:18" ht="14.5" customHeight="1">
      <c r="A22" s="662" t="s">
        <v>51</v>
      </c>
      <c r="B22" s="663"/>
      <c r="C22" s="679" t="s">
        <v>379</v>
      </c>
      <c r="D22" s="679"/>
      <c r="E22" s="679"/>
      <c r="F22" s="679"/>
      <c r="G22" s="679"/>
      <c r="H22" s="679"/>
      <c r="I22" s="680"/>
      <c r="J22" s="371"/>
      <c r="K22" s="371"/>
      <c r="L22" s="371"/>
      <c r="M22" s="371"/>
      <c r="N22" s="371"/>
      <c r="O22" s="371"/>
      <c r="P22" s="371"/>
      <c r="Q22" s="371"/>
      <c r="R22" s="371"/>
    </row>
    <row r="23" spans="1:18">
      <c r="A23" s="662" t="s">
        <v>52</v>
      </c>
      <c r="B23" s="663"/>
      <c r="C23" s="679" t="s">
        <v>380</v>
      </c>
      <c r="D23" s="679"/>
      <c r="E23" s="679"/>
      <c r="F23" s="679"/>
      <c r="G23" s="679"/>
      <c r="H23" s="679"/>
      <c r="I23" s="680"/>
      <c r="J23" s="371"/>
      <c r="K23" s="371"/>
      <c r="L23" s="371"/>
      <c r="M23" s="371"/>
      <c r="N23" s="371"/>
      <c r="O23" s="371"/>
      <c r="P23" s="371"/>
      <c r="Q23" s="371"/>
      <c r="R23" s="371"/>
    </row>
    <row r="24" spans="1:18">
      <c r="A24" s="662" t="s">
        <v>53</v>
      </c>
      <c r="B24" s="663"/>
      <c r="C24" s="679" t="s">
        <v>381</v>
      </c>
      <c r="D24" s="679"/>
      <c r="E24" s="679"/>
      <c r="F24" s="679"/>
      <c r="G24" s="679"/>
      <c r="H24" s="679"/>
      <c r="I24" s="680"/>
      <c r="J24" s="371"/>
      <c r="K24" s="371"/>
      <c r="L24" s="371"/>
      <c r="M24" s="371"/>
      <c r="N24" s="371"/>
      <c r="O24" s="371"/>
      <c r="P24" s="371"/>
      <c r="Q24" s="371"/>
      <c r="R24" s="371"/>
    </row>
    <row r="25" spans="1:18">
      <c r="A25" s="662" t="s">
        <v>54</v>
      </c>
      <c r="B25" s="663"/>
      <c r="C25" s="681" t="s">
        <v>382</v>
      </c>
      <c r="D25" s="679"/>
      <c r="E25" s="679"/>
      <c r="F25" s="679"/>
      <c r="G25" s="679"/>
      <c r="H25" s="679"/>
      <c r="I25" s="680"/>
      <c r="J25" s="371"/>
      <c r="K25" s="371"/>
      <c r="L25" s="371"/>
      <c r="M25" s="371"/>
      <c r="N25" s="371"/>
      <c r="O25" s="371"/>
      <c r="P25" s="371"/>
      <c r="Q25" s="371"/>
      <c r="R25" s="371"/>
    </row>
    <row r="26" spans="1:18">
      <c r="A26" s="662" t="s">
        <v>55</v>
      </c>
      <c r="B26" s="663"/>
      <c r="C26" s="682" t="s">
        <v>383</v>
      </c>
      <c r="D26" s="682"/>
      <c r="E26" s="682"/>
      <c r="F26" s="682"/>
      <c r="G26" s="682"/>
      <c r="H26" s="682"/>
      <c r="I26" s="683"/>
      <c r="J26" s="371"/>
      <c r="K26" s="371"/>
      <c r="L26" s="371"/>
      <c r="M26" s="371"/>
      <c r="N26" s="371"/>
      <c r="O26" s="371"/>
      <c r="P26" s="371"/>
      <c r="Q26" s="371"/>
      <c r="R26" s="371"/>
    </row>
    <row r="27" spans="1:18" ht="19.25" customHeight="1">
      <c r="A27" s="662" t="s">
        <v>56</v>
      </c>
      <c r="B27" s="663"/>
      <c r="C27" s="664" t="s">
        <v>384</v>
      </c>
      <c r="D27" s="664"/>
      <c r="E27" s="664"/>
      <c r="F27" s="664"/>
      <c r="G27" s="664"/>
      <c r="H27" s="664"/>
      <c r="I27" s="665"/>
      <c r="J27" s="371"/>
      <c r="K27" s="371"/>
      <c r="L27" s="371"/>
      <c r="M27" s="371"/>
      <c r="N27" s="371"/>
      <c r="O27" s="371"/>
      <c r="P27" s="371"/>
      <c r="Q27" s="371"/>
      <c r="R27" s="371"/>
    </row>
    <row r="28" spans="1:18" ht="33" customHeight="1" thickBot="1">
      <c r="A28" s="666" t="s">
        <v>57</v>
      </c>
      <c r="B28" s="667"/>
      <c r="C28" s="668" t="s">
        <v>385</v>
      </c>
      <c r="D28" s="669"/>
      <c r="E28" s="669"/>
      <c r="F28" s="669"/>
      <c r="G28" s="669"/>
      <c r="H28" s="669"/>
      <c r="I28" s="670"/>
      <c r="J28" s="371"/>
      <c r="K28" s="371"/>
      <c r="L28" s="371"/>
      <c r="M28" s="371"/>
      <c r="N28" s="371"/>
      <c r="O28" s="371"/>
      <c r="P28" s="371"/>
      <c r="Q28" s="371"/>
      <c r="R28" s="371"/>
    </row>
    <row r="29" spans="1:18">
      <c r="A29" s="37"/>
      <c r="B29" s="37"/>
      <c r="C29" s="37"/>
      <c r="D29" s="37"/>
      <c r="E29" s="37"/>
      <c r="F29" s="37"/>
      <c r="G29" s="37"/>
      <c r="H29" s="37"/>
      <c r="I29" s="37"/>
      <c r="J29" s="371"/>
      <c r="K29" s="371"/>
      <c r="L29" s="371"/>
      <c r="M29" s="371"/>
      <c r="N29" s="371"/>
      <c r="O29" s="371"/>
      <c r="P29" s="371"/>
      <c r="Q29" s="371"/>
      <c r="R29" s="371"/>
    </row>
    <row r="30" spans="1:18" ht="16" thickBot="1">
      <c r="A30" s="671" t="s">
        <v>61</v>
      </c>
      <c r="B30" s="671"/>
      <c r="C30" s="671"/>
      <c r="D30" s="671"/>
      <c r="E30" s="671"/>
      <c r="F30" s="671"/>
      <c r="G30" s="671"/>
      <c r="H30" s="671"/>
      <c r="I30" s="671"/>
      <c r="J30" s="371"/>
      <c r="K30" s="371"/>
      <c r="L30" s="371"/>
      <c r="M30" s="371"/>
      <c r="N30" s="371"/>
      <c r="O30" s="371"/>
      <c r="P30" s="371"/>
      <c r="Q30" s="371"/>
      <c r="R30" s="371"/>
    </row>
    <row r="31" spans="1:18" ht="14.5" customHeight="1">
      <c r="A31" s="672" t="s">
        <v>58</v>
      </c>
      <c r="B31" s="673"/>
      <c r="C31" s="655" t="s">
        <v>59</v>
      </c>
      <c r="D31" s="655"/>
      <c r="E31" s="677" t="s">
        <v>62</v>
      </c>
      <c r="F31" s="677"/>
      <c r="G31" s="657" t="s">
        <v>63</v>
      </c>
      <c r="H31" s="657"/>
      <c r="I31" s="659" t="s">
        <v>64</v>
      </c>
      <c r="J31" s="371"/>
      <c r="K31" s="371"/>
      <c r="L31" s="371"/>
      <c r="M31" s="371"/>
      <c r="N31" s="371"/>
      <c r="O31" s="371"/>
      <c r="P31" s="371"/>
      <c r="Q31" s="371"/>
      <c r="R31" s="371"/>
    </row>
    <row r="32" spans="1:18" ht="16" thickBot="1">
      <c r="A32" s="674"/>
      <c r="B32" s="675"/>
      <c r="C32" s="676"/>
      <c r="D32" s="676"/>
      <c r="E32" s="678"/>
      <c r="F32" s="678"/>
      <c r="G32" s="658"/>
      <c r="H32" s="658"/>
      <c r="I32" s="660"/>
      <c r="J32" s="371"/>
      <c r="K32" s="371"/>
      <c r="L32" s="371"/>
      <c r="M32" s="371"/>
      <c r="N32" s="371"/>
      <c r="O32" s="371"/>
      <c r="P32" s="371"/>
      <c r="Q32" s="371"/>
      <c r="R32" s="371"/>
    </row>
    <row r="33" spans="1:18">
      <c r="A33" s="655"/>
      <c r="B33" s="655"/>
      <c r="C33" s="655"/>
      <c r="D33" s="655"/>
      <c r="E33" s="655"/>
      <c r="F33" s="655"/>
      <c r="G33" s="655"/>
      <c r="H33" s="655"/>
      <c r="I33" s="655"/>
      <c r="J33" s="371"/>
      <c r="K33" s="371"/>
      <c r="L33" s="371"/>
      <c r="M33" s="371"/>
      <c r="N33" s="371"/>
      <c r="O33" s="371"/>
      <c r="P33" s="371"/>
      <c r="Q33" s="371"/>
      <c r="R33" s="371"/>
    </row>
    <row r="34" spans="1:18">
      <c r="A34" s="656"/>
      <c r="B34" s="656"/>
      <c r="C34" s="656"/>
      <c r="D34" s="656"/>
      <c r="E34" s="656"/>
      <c r="F34" s="656"/>
      <c r="G34" s="656"/>
      <c r="H34" s="656"/>
      <c r="I34" s="656"/>
      <c r="J34" s="371"/>
      <c r="K34" s="371"/>
      <c r="L34" s="371"/>
      <c r="M34" s="371"/>
      <c r="N34" s="371"/>
      <c r="O34" s="371"/>
      <c r="P34" s="371"/>
      <c r="Q34" s="371"/>
      <c r="R34" s="371"/>
    </row>
    <row r="35" spans="1:18">
      <c r="A35" s="656"/>
      <c r="B35" s="656"/>
      <c r="C35" s="656"/>
      <c r="D35" s="656"/>
      <c r="E35" s="656"/>
      <c r="F35" s="656"/>
      <c r="G35" s="656"/>
      <c r="H35" s="656"/>
      <c r="I35" s="656"/>
      <c r="J35" s="371"/>
      <c r="K35" s="371"/>
      <c r="L35" s="371"/>
      <c r="M35" s="371"/>
      <c r="N35" s="371"/>
      <c r="O35" s="371"/>
      <c r="P35" s="371"/>
      <c r="Q35" s="371"/>
      <c r="R35" s="371"/>
    </row>
    <row r="36" spans="1:18">
      <c r="A36" s="85"/>
      <c r="B36" s="85"/>
      <c r="C36" s="37"/>
      <c r="D36" s="37"/>
      <c r="E36" s="37"/>
      <c r="F36" s="37"/>
      <c r="G36" s="37"/>
      <c r="H36" s="37"/>
      <c r="I36" s="37"/>
      <c r="J36" s="371"/>
      <c r="K36" s="371"/>
      <c r="L36" s="371"/>
      <c r="M36" s="371"/>
      <c r="N36" s="371"/>
      <c r="O36" s="371"/>
      <c r="P36" s="371"/>
      <c r="Q36" s="371"/>
      <c r="R36" s="371"/>
    </row>
    <row r="37" spans="1:18">
      <c r="A37" s="37"/>
      <c r="B37" s="37"/>
      <c r="C37" s="37"/>
      <c r="D37" s="37"/>
      <c r="E37" s="37"/>
      <c r="F37" s="37"/>
      <c r="G37" s="37"/>
      <c r="H37" s="37"/>
      <c r="I37" s="37"/>
      <c r="J37" s="371"/>
      <c r="K37" s="371"/>
      <c r="L37" s="371"/>
      <c r="M37" s="371"/>
      <c r="N37" s="371"/>
      <c r="O37" s="371"/>
      <c r="P37" s="371"/>
      <c r="Q37" s="371"/>
      <c r="R37" s="371"/>
    </row>
    <row r="38" spans="1:18">
      <c r="A38" s="37"/>
      <c r="B38" s="37"/>
      <c r="C38" s="37"/>
      <c r="D38" s="37"/>
      <c r="E38" s="37"/>
      <c r="F38" s="37"/>
      <c r="G38" s="37"/>
      <c r="H38" s="37"/>
      <c r="I38" s="37"/>
      <c r="J38" s="371"/>
      <c r="K38" s="371"/>
      <c r="L38" s="371"/>
      <c r="M38" s="371"/>
      <c r="N38" s="371"/>
      <c r="O38" s="371"/>
      <c r="P38" s="371"/>
      <c r="Q38" s="371"/>
      <c r="R38" s="371"/>
    </row>
    <row r="39" spans="1:18">
      <c r="A39" s="37"/>
      <c r="B39" s="37"/>
      <c r="C39" s="37"/>
      <c r="D39" s="37"/>
      <c r="E39" s="37"/>
      <c r="F39" s="37"/>
      <c r="G39" s="37"/>
      <c r="H39" s="37"/>
      <c r="I39" s="37"/>
      <c r="J39" s="371"/>
      <c r="K39" s="371"/>
      <c r="L39" s="371"/>
      <c r="M39" s="371"/>
      <c r="N39" s="371"/>
      <c r="O39" s="371"/>
      <c r="P39" s="371"/>
      <c r="Q39" s="371"/>
      <c r="R39" s="371"/>
    </row>
    <row r="40" spans="1:18">
      <c r="A40" s="37"/>
      <c r="B40" s="37"/>
      <c r="C40" s="37"/>
      <c r="D40" s="37"/>
      <c r="E40" s="37"/>
      <c r="F40" s="37"/>
      <c r="G40" s="37"/>
      <c r="H40" s="37"/>
      <c r="I40" s="37"/>
      <c r="J40" s="371"/>
      <c r="K40" s="371"/>
      <c r="L40" s="371"/>
      <c r="M40" s="371"/>
      <c r="N40" s="371"/>
      <c r="O40" s="371"/>
      <c r="P40" s="371"/>
      <c r="Q40" s="371"/>
      <c r="R40" s="371"/>
    </row>
    <row r="41" spans="1:18">
      <c r="A41" s="37"/>
      <c r="B41" s="37"/>
      <c r="C41" s="37"/>
      <c r="D41" s="37"/>
      <c r="E41" s="37"/>
      <c r="F41" s="37"/>
      <c r="G41" s="37"/>
      <c r="H41" s="37"/>
      <c r="I41" s="37"/>
      <c r="J41" s="371"/>
      <c r="K41" s="371"/>
      <c r="L41" s="371"/>
      <c r="M41" s="371"/>
      <c r="N41" s="371"/>
      <c r="O41" s="371"/>
      <c r="P41" s="371"/>
      <c r="Q41" s="371"/>
      <c r="R41" s="371"/>
    </row>
    <row r="42" spans="1:18">
      <c r="A42" s="37"/>
      <c r="B42" s="37"/>
      <c r="C42" s="37"/>
      <c r="D42" s="37"/>
      <c r="E42" s="37"/>
      <c r="F42" s="37"/>
      <c r="G42" s="37"/>
      <c r="H42" s="37"/>
      <c r="I42" s="37"/>
      <c r="J42" s="371"/>
      <c r="K42" s="371"/>
      <c r="L42" s="371"/>
      <c r="M42" s="371"/>
      <c r="N42" s="371"/>
      <c r="O42" s="371"/>
      <c r="P42" s="371"/>
      <c r="Q42" s="371"/>
      <c r="R42" s="371"/>
    </row>
    <row r="43" spans="1:18">
      <c r="A43" s="37"/>
      <c r="B43" s="37"/>
      <c r="C43" s="37"/>
      <c r="D43" s="37"/>
      <c r="E43" s="37"/>
      <c r="F43" s="37"/>
      <c r="G43" s="37"/>
      <c r="H43" s="37"/>
      <c r="I43" s="37"/>
    </row>
    <row r="44" spans="1:18">
      <c r="A44" s="37"/>
      <c r="B44" s="37"/>
      <c r="C44" s="37"/>
      <c r="D44" s="37"/>
      <c r="E44" s="37"/>
      <c r="F44" s="37"/>
      <c r="G44" s="37"/>
      <c r="H44" s="37"/>
      <c r="I44" s="37"/>
    </row>
    <row r="45" spans="1:18">
      <c r="A45" s="37"/>
      <c r="B45" s="37"/>
      <c r="C45" s="37"/>
      <c r="D45" s="37"/>
      <c r="E45" s="37"/>
      <c r="F45" s="37"/>
      <c r="G45" s="37"/>
      <c r="H45" s="37"/>
      <c r="I45" s="37"/>
    </row>
    <row r="46" spans="1:18">
      <c r="A46" s="37"/>
      <c r="B46" s="37"/>
      <c r="C46" s="37"/>
      <c r="D46" s="37"/>
      <c r="E46" s="37"/>
      <c r="F46" s="37"/>
      <c r="G46" s="37"/>
      <c r="H46" s="37"/>
      <c r="I46" s="37"/>
    </row>
  </sheetData>
  <mergeCells count="30">
    <mergeCell ref="A26:B26"/>
    <mergeCell ref="C26:I26"/>
    <mergeCell ref="A6:I6"/>
    <mergeCell ref="A8:I10"/>
    <mergeCell ref="A22:B22"/>
    <mergeCell ref="C22:I22"/>
    <mergeCell ref="A23:B23"/>
    <mergeCell ref="C23:I23"/>
    <mergeCell ref="A19:B19"/>
    <mergeCell ref="C19:I19"/>
    <mergeCell ref="A20:B20"/>
    <mergeCell ref="C20:I20"/>
    <mergeCell ref="A21:B21"/>
    <mergeCell ref="C21:I21"/>
    <mergeCell ref="A33:I35"/>
    <mergeCell ref="G31:H32"/>
    <mergeCell ref="I31:I32"/>
    <mergeCell ref="A7:I7"/>
    <mergeCell ref="A27:B27"/>
    <mergeCell ref="C27:I27"/>
    <mergeCell ref="A28:B28"/>
    <mergeCell ref="C28:I28"/>
    <mergeCell ref="A30:I30"/>
    <mergeCell ref="A31:B32"/>
    <mergeCell ref="C31:D32"/>
    <mergeCell ref="E31:F32"/>
    <mergeCell ref="A24:B24"/>
    <mergeCell ref="C24:I24"/>
    <mergeCell ref="A25:B25"/>
    <mergeCell ref="C25:I25"/>
  </mergeCells>
  <hyperlinks>
    <hyperlink ref="C28" r:id="rId1" xr:uid="{66B4BA6B-EEDB-6F4A-A819-91A758C1E7EC}"/>
    <hyperlink ref="C25" r:id="rId2" xr:uid="{02CDDFB4-DBA1-814C-BA2F-C5486812E28E}"/>
  </hyperlinks>
  <pageMargins left="0.7" right="0.7" top="0.75" bottom="0.75" header="0.3" footer="0.3"/>
  <pageSetup paperSize="9"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CC"/>
    <outlinePr summaryBelow="0" summaryRight="0"/>
  </sheetPr>
  <dimension ref="A1:E75"/>
  <sheetViews>
    <sheetView view="pageBreakPreview" zoomScale="60" zoomScaleNormal="85" workbookViewId="0">
      <selection activeCell="E26" sqref="E26:E35"/>
    </sheetView>
  </sheetViews>
  <sheetFormatPr baseColWidth="10" defaultColWidth="8.83203125" defaultRowHeight="15" outlineLevelRow="2"/>
  <cols>
    <col min="1" max="1" width="22.5" customWidth="1"/>
    <col min="2" max="2" width="23.33203125" customWidth="1"/>
    <col min="3" max="3" width="22.5" customWidth="1"/>
    <col min="5" max="5" width="17.83203125" customWidth="1"/>
  </cols>
  <sheetData>
    <row r="1" spans="1:5" ht="25.25" customHeight="1" thickBot="1">
      <c r="A1" s="749" t="s">
        <v>101</v>
      </c>
      <c r="B1" s="749"/>
      <c r="C1" s="749"/>
      <c r="D1" s="750"/>
      <c r="E1" s="71" t="s">
        <v>35</v>
      </c>
    </row>
    <row r="2" spans="1:5" ht="16" collapsed="1" thickBot="1">
      <c r="A2" s="41" t="s">
        <v>0</v>
      </c>
      <c r="B2" s="76" t="s">
        <v>77</v>
      </c>
      <c r="C2" s="76" t="s">
        <v>76</v>
      </c>
      <c r="D2" s="76" t="s">
        <v>23</v>
      </c>
      <c r="E2" s="17"/>
    </row>
    <row r="3" spans="1:5" ht="16" thickBot="1">
      <c r="A3" s="751" t="s">
        <v>81</v>
      </c>
      <c r="B3" s="752"/>
      <c r="C3" s="752"/>
      <c r="D3" s="82"/>
      <c r="E3" s="78">
        <f>E4+E25</f>
        <v>700000</v>
      </c>
    </row>
    <row r="4" spans="1:5" ht="16" outlineLevel="1" thickBot="1">
      <c r="A4" s="17" t="s">
        <v>108</v>
      </c>
      <c r="B4" s="17"/>
      <c r="C4" s="17"/>
      <c r="D4" s="28"/>
      <c r="E4" s="138">
        <f>SUM(E5:E24)</f>
        <v>0</v>
      </c>
    </row>
    <row r="5" spans="1:5" ht="16" outlineLevel="2">
      <c r="A5" s="753" t="s">
        <v>82</v>
      </c>
      <c r="B5" s="754" t="s">
        <v>83</v>
      </c>
      <c r="C5" s="754">
        <v>635009</v>
      </c>
      <c r="D5" s="68" t="s">
        <v>25</v>
      </c>
      <c r="E5" s="65">
        <v>0</v>
      </c>
    </row>
    <row r="6" spans="1:5" ht="16" outlineLevel="2">
      <c r="A6" s="753"/>
      <c r="B6" s="754"/>
      <c r="C6" s="754"/>
      <c r="D6" s="69" t="s">
        <v>26</v>
      </c>
      <c r="E6" s="66">
        <v>0</v>
      </c>
    </row>
    <row r="7" spans="1:5" ht="16" outlineLevel="2">
      <c r="A7" s="753"/>
      <c r="B7" s="754"/>
      <c r="C7" s="754"/>
      <c r="D7" s="69" t="s">
        <v>27</v>
      </c>
      <c r="E7" s="66">
        <v>0</v>
      </c>
    </row>
    <row r="8" spans="1:5" ht="16" outlineLevel="2">
      <c r="A8" s="753"/>
      <c r="B8" s="754"/>
      <c r="C8" s="754"/>
      <c r="D8" s="69" t="s">
        <v>28</v>
      </c>
      <c r="E8" s="66">
        <v>0</v>
      </c>
    </row>
    <row r="9" spans="1:5" ht="16" outlineLevel="2">
      <c r="A9" s="753"/>
      <c r="B9" s="754"/>
      <c r="C9" s="754"/>
      <c r="D9" s="69" t="s">
        <v>29</v>
      </c>
      <c r="E9" s="66">
        <v>0</v>
      </c>
    </row>
    <row r="10" spans="1:5" ht="16" outlineLevel="2">
      <c r="A10" s="753"/>
      <c r="B10" s="754"/>
      <c r="C10" s="754"/>
      <c r="D10" s="69" t="s">
        <v>30</v>
      </c>
      <c r="E10" s="66">
        <v>0</v>
      </c>
    </row>
    <row r="11" spans="1:5" ht="16" outlineLevel="2">
      <c r="A11" s="753"/>
      <c r="B11" s="754"/>
      <c r="C11" s="754"/>
      <c r="D11" s="69" t="s">
        <v>31</v>
      </c>
      <c r="E11" s="66">
        <v>0</v>
      </c>
    </row>
    <row r="12" spans="1:5" ht="16" outlineLevel="2">
      <c r="A12" s="753"/>
      <c r="B12" s="754"/>
      <c r="C12" s="754"/>
      <c r="D12" s="69" t="s">
        <v>32</v>
      </c>
      <c r="E12" s="66">
        <v>0</v>
      </c>
    </row>
    <row r="13" spans="1:5" ht="16" outlineLevel="2">
      <c r="A13" s="753"/>
      <c r="B13" s="754"/>
      <c r="C13" s="754"/>
      <c r="D13" s="69" t="s">
        <v>33</v>
      </c>
      <c r="E13" s="66">
        <v>0</v>
      </c>
    </row>
    <row r="14" spans="1:5" ht="17" outlineLevel="2" thickBot="1">
      <c r="A14" s="753"/>
      <c r="B14" s="754"/>
      <c r="C14" s="754"/>
      <c r="D14" s="70" t="s">
        <v>34</v>
      </c>
      <c r="E14" s="67">
        <v>0</v>
      </c>
    </row>
    <row r="15" spans="1:5" ht="16" outlineLevel="2">
      <c r="A15" s="753" t="s">
        <v>84</v>
      </c>
      <c r="B15" s="754" t="s">
        <v>75</v>
      </c>
      <c r="C15" s="754">
        <v>718006</v>
      </c>
      <c r="D15" s="68" t="s">
        <v>25</v>
      </c>
      <c r="E15" s="66">
        <v>0</v>
      </c>
    </row>
    <row r="16" spans="1:5" ht="16" outlineLevel="2">
      <c r="A16" s="753"/>
      <c r="B16" s="754"/>
      <c r="C16" s="754"/>
      <c r="D16" s="69" t="s">
        <v>26</v>
      </c>
      <c r="E16" s="66">
        <v>0</v>
      </c>
    </row>
    <row r="17" spans="1:5" ht="16" outlineLevel="2">
      <c r="A17" s="753"/>
      <c r="B17" s="754"/>
      <c r="C17" s="754"/>
      <c r="D17" s="69" t="s">
        <v>27</v>
      </c>
      <c r="E17" s="66">
        <v>0</v>
      </c>
    </row>
    <row r="18" spans="1:5" ht="16" outlineLevel="2">
      <c r="A18" s="753"/>
      <c r="B18" s="754"/>
      <c r="C18" s="754"/>
      <c r="D18" s="69" t="s">
        <v>28</v>
      </c>
      <c r="E18" s="66">
        <v>0</v>
      </c>
    </row>
    <row r="19" spans="1:5" ht="16" outlineLevel="2">
      <c r="A19" s="753"/>
      <c r="B19" s="754"/>
      <c r="C19" s="754"/>
      <c r="D19" s="69" t="s">
        <v>29</v>
      </c>
      <c r="E19" s="66">
        <v>0</v>
      </c>
    </row>
    <row r="20" spans="1:5" ht="16" outlineLevel="2">
      <c r="A20" s="753"/>
      <c r="B20" s="754"/>
      <c r="C20" s="754"/>
      <c r="D20" s="69" t="s">
        <v>30</v>
      </c>
      <c r="E20" s="66">
        <v>0</v>
      </c>
    </row>
    <row r="21" spans="1:5" ht="16" outlineLevel="2">
      <c r="A21" s="753"/>
      <c r="B21" s="754"/>
      <c r="C21" s="754"/>
      <c r="D21" s="69" t="s">
        <v>31</v>
      </c>
      <c r="E21" s="66">
        <v>0</v>
      </c>
    </row>
    <row r="22" spans="1:5" ht="16" outlineLevel="2">
      <c r="A22" s="753"/>
      <c r="B22" s="754"/>
      <c r="C22" s="754"/>
      <c r="D22" s="69" t="s">
        <v>32</v>
      </c>
      <c r="E22" s="66">
        <v>0</v>
      </c>
    </row>
    <row r="23" spans="1:5" ht="16" outlineLevel="2">
      <c r="A23" s="753"/>
      <c r="B23" s="754"/>
      <c r="C23" s="754"/>
      <c r="D23" s="69" t="s">
        <v>33</v>
      </c>
      <c r="E23" s="66">
        <v>0</v>
      </c>
    </row>
    <row r="24" spans="1:5" ht="17" outlineLevel="2" thickBot="1">
      <c r="A24" s="753"/>
      <c r="B24" s="754"/>
      <c r="C24" s="754"/>
      <c r="D24" s="70" t="s">
        <v>34</v>
      </c>
      <c r="E24" s="67">
        <v>0</v>
      </c>
    </row>
    <row r="25" spans="1:5" ht="16" outlineLevel="1" thickBot="1">
      <c r="A25" s="17" t="s">
        <v>109</v>
      </c>
      <c r="B25" s="17"/>
      <c r="C25" s="17"/>
      <c r="D25" s="28"/>
      <c r="E25" s="140">
        <f>SUM(E26:E75)</f>
        <v>700000</v>
      </c>
    </row>
    <row r="26" spans="1:5" ht="16" outlineLevel="2">
      <c r="A26" s="753" t="s">
        <v>85</v>
      </c>
      <c r="B26" s="754" t="s">
        <v>83</v>
      </c>
      <c r="C26" s="754">
        <v>635009</v>
      </c>
      <c r="D26" s="68" t="s">
        <v>25</v>
      </c>
      <c r="E26" s="73">
        <v>70000</v>
      </c>
    </row>
    <row r="27" spans="1:5" ht="16" outlineLevel="2">
      <c r="A27" s="753"/>
      <c r="B27" s="754"/>
      <c r="C27" s="754"/>
      <c r="D27" s="69" t="s">
        <v>26</v>
      </c>
      <c r="E27" s="73">
        <v>70000</v>
      </c>
    </row>
    <row r="28" spans="1:5" ht="16" outlineLevel="2">
      <c r="A28" s="753"/>
      <c r="B28" s="754"/>
      <c r="C28" s="754"/>
      <c r="D28" s="69" t="s">
        <v>27</v>
      </c>
      <c r="E28" s="73">
        <v>70000</v>
      </c>
    </row>
    <row r="29" spans="1:5" ht="16" outlineLevel="2">
      <c r="A29" s="753"/>
      <c r="B29" s="754"/>
      <c r="C29" s="754"/>
      <c r="D29" s="69" t="s">
        <v>28</v>
      </c>
      <c r="E29" s="73">
        <v>70000</v>
      </c>
    </row>
    <row r="30" spans="1:5" ht="16" outlineLevel="2">
      <c r="A30" s="753"/>
      <c r="B30" s="754"/>
      <c r="C30" s="754"/>
      <c r="D30" s="69" t="s">
        <v>29</v>
      </c>
      <c r="E30" s="73">
        <v>70000</v>
      </c>
    </row>
    <row r="31" spans="1:5" ht="16" outlineLevel="2">
      <c r="A31" s="753"/>
      <c r="B31" s="754"/>
      <c r="C31" s="754"/>
      <c r="D31" s="69" t="s">
        <v>30</v>
      </c>
      <c r="E31" s="73">
        <v>70000</v>
      </c>
    </row>
    <row r="32" spans="1:5" ht="16" outlineLevel="2">
      <c r="A32" s="753"/>
      <c r="B32" s="754"/>
      <c r="C32" s="754"/>
      <c r="D32" s="69" t="s">
        <v>31</v>
      </c>
      <c r="E32" s="73">
        <v>70000</v>
      </c>
    </row>
    <row r="33" spans="1:5" ht="16" outlineLevel="2">
      <c r="A33" s="753"/>
      <c r="B33" s="754"/>
      <c r="C33" s="754"/>
      <c r="D33" s="69" t="s">
        <v>32</v>
      </c>
      <c r="E33" s="73">
        <v>70000</v>
      </c>
    </row>
    <row r="34" spans="1:5" ht="16" outlineLevel="2">
      <c r="A34" s="753"/>
      <c r="B34" s="754"/>
      <c r="C34" s="754"/>
      <c r="D34" s="69" t="s">
        <v>33</v>
      </c>
      <c r="E34" s="73">
        <v>70000</v>
      </c>
    </row>
    <row r="35" spans="1:5" ht="17" outlineLevel="2" thickBot="1">
      <c r="A35" s="753"/>
      <c r="B35" s="754"/>
      <c r="C35" s="754"/>
      <c r="D35" s="70" t="s">
        <v>34</v>
      </c>
      <c r="E35" s="73">
        <v>70000</v>
      </c>
    </row>
    <row r="36" spans="1:5" ht="16" outlineLevel="2">
      <c r="A36" s="753" t="s">
        <v>86</v>
      </c>
      <c r="B36" s="754" t="s">
        <v>80</v>
      </c>
      <c r="C36" s="754">
        <v>637005</v>
      </c>
      <c r="D36" s="68" t="s">
        <v>25</v>
      </c>
      <c r="E36" s="73">
        <v>0</v>
      </c>
    </row>
    <row r="37" spans="1:5" ht="16" outlineLevel="2">
      <c r="A37" s="753"/>
      <c r="B37" s="754"/>
      <c r="C37" s="754"/>
      <c r="D37" s="69" t="s">
        <v>26</v>
      </c>
      <c r="E37" s="73">
        <v>0</v>
      </c>
    </row>
    <row r="38" spans="1:5" ht="16" outlineLevel="2">
      <c r="A38" s="753"/>
      <c r="B38" s="754"/>
      <c r="C38" s="754"/>
      <c r="D38" s="69" t="s">
        <v>27</v>
      </c>
      <c r="E38" s="73">
        <v>0</v>
      </c>
    </row>
    <row r="39" spans="1:5" ht="16" outlineLevel="2">
      <c r="A39" s="753"/>
      <c r="B39" s="754"/>
      <c r="C39" s="754"/>
      <c r="D39" s="69" t="s">
        <v>28</v>
      </c>
      <c r="E39" s="73">
        <v>0</v>
      </c>
    </row>
    <row r="40" spans="1:5" ht="16" outlineLevel="2">
      <c r="A40" s="753"/>
      <c r="B40" s="754"/>
      <c r="C40" s="754"/>
      <c r="D40" s="69" t="s">
        <v>29</v>
      </c>
      <c r="E40" s="73">
        <v>0</v>
      </c>
    </row>
    <row r="41" spans="1:5" ht="16" outlineLevel="2">
      <c r="A41" s="753"/>
      <c r="B41" s="754"/>
      <c r="C41" s="754"/>
      <c r="D41" s="69" t="s">
        <v>30</v>
      </c>
      <c r="E41" s="73">
        <v>0</v>
      </c>
    </row>
    <row r="42" spans="1:5" ht="16" outlineLevel="2">
      <c r="A42" s="753"/>
      <c r="B42" s="754"/>
      <c r="C42" s="754"/>
      <c r="D42" s="69" t="s">
        <v>31</v>
      </c>
      <c r="E42" s="73">
        <v>0</v>
      </c>
    </row>
    <row r="43" spans="1:5" ht="16" outlineLevel="2">
      <c r="A43" s="753"/>
      <c r="B43" s="754"/>
      <c r="C43" s="754"/>
      <c r="D43" s="69" t="s">
        <v>32</v>
      </c>
      <c r="E43" s="73">
        <v>0</v>
      </c>
    </row>
    <row r="44" spans="1:5" ht="16" outlineLevel="2">
      <c r="A44" s="753"/>
      <c r="B44" s="754"/>
      <c r="C44" s="754"/>
      <c r="D44" s="69" t="s">
        <v>33</v>
      </c>
      <c r="E44" s="73">
        <v>0</v>
      </c>
    </row>
    <row r="45" spans="1:5" ht="17" outlineLevel="2" thickBot="1">
      <c r="A45" s="753"/>
      <c r="B45" s="754"/>
      <c r="C45" s="754"/>
      <c r="D45" s="70" t="s">
        <v>34</v>
      </c>
      <c r="E45" s="74">
        <v>0</v>
      </c>
    </row>
    <row r="46" spans="1:5" ht="16" outlineLevel="2">
      <c r="A46" s="753" t="s">
        <v>87</v>
      </c>
      <c r="B46" s="754" t="s">
        <v>75</v>
      </c>
      <c r="C46" s="754">
        <v>718006</v>
      </c>
      <c r="D46" s="68" t="s">
        <v>25</v>
      </c>
      <c r="E46" s="73">
        <v>0</v>
      </c>
    </row>
    <row r="47" spans="1:5" ht="16" outlineLevel="2">
      <c r="A47" s="753"/>
      <c r="B47" s="754"/>
      <c r="C47" s="754"/>
      <c r="D47" s="69" t="s">
        <v>26</v>
      </c>
      <c r="E47" s="73">
        <v>0</v>
      </c>
    </row>
    <row r="48" spans="1:5" ht="16" outlineLevel="2">
      <c r="A48" s="753"/>
      <c r="B48" s="754"/>
      <c r="C48" s="754"/>
      <c r="D48" s="69" t="s">
        <v>27</v>
      </c>
      <c r="E48" s="73">
        <v>0</v>
      </c>
    </row>
    <row r="49" spans="1:5" ht="16" outlineLevel="2">
      <c r="A49" s="753"/>
      <c r="B49" s="754"/>
      <c r="C49" s="754"/>
      <c r="D49" s="69" t="s">
        <v>28</v>
      </c>
      <c r="E49" s="73">
        <v>0</v>
      </c>
    </row>
    <row r="50" spans="1:5" ht="16" outlineLevel="2">
      <c r="A50" s="753"/>
      <c r="B50" s="754"/>
      <c r="C50" s="754"/>
      <c r="D50" s="69" t="s">
        <v>29</v>
      </c>
      <c r="E50" s="73">
        <v>0</v>
      </c>
    </row>
    <row r="51" spans="1:5" ht="16" outlineLevel="2">
      <c r="A51" s="753"/>
      <c r="B51" s="754"/>
      <c r="C51" s="754"/>
      <c r="D51" s="69" t="s">
        <v>30</v>
      </c>
      <c r="E51" s="73">
        <v>0</v>
      </c>
    </row>
    <row r="52" spans="1:5" ht="16" outlineLevel="2">
      <c r="A52" s="753"/>
      <c r="B52" s="754"/>
      <c r="C52" s="754"/>
      <c r="D52" s="69" t="s">
        <v>31</v>
      </c>
      <c r="E52" s="73">
        <v>0</v>
      </c>
    </row>
    <row r="53" spans="1:5" ht="16" outlineLevel="2">
      <c r="A53" s="753"/>
      <c r="B53" s="754"/>
      <c r="C53" s="754"/>
      <c r="D53" s="69" t="s">
        <v>32</v>
      </c>
      <c r="E53" s="73">
        <v>0</v>
      </c>
    </row>
    <row r="54" spans="1:5" ht="16" outlineLevel="2">
      <c r="A54" s="753"/>
      <c r="B54" s="754"/>
      <c r="C54" s="754"/>
      <c r="D54" s="69" t="s">
        <v>33</v>
      </c>
      <c r="E54" s="73">
        <v>0</v>
      </c>
    </row>
    <row r="55" spans="1:5" ht="17" outlineLevel="2" thickBot="1">
      <c r="A55" s="753"/>
      <c r="B55" s="754"/>
      <c r="C55" s="754"/>
      <c r="D55" s="70" t="s">
        <v>34</v>
      </c>
      <c r="E55" s="74">
        <v>0</v>
      </c>
    </row>
    <row r="56" spans="1:5" ht="16" outlineLevel="2">
      <c r="A56" s="753" t="s">
        <v>88</v>
      </c>
      <c r="B56" s="754" t="s">
        <v>89</v>
      </c>
      <c r="C56" s="754"/>
      <c r="D56" s="68" t="s">
        <v>25</v>
      </c>
      <c r="E56" s="73">
        <v>0</v>
      </c>
    </row>
    <row r="57" spans="1:5" ht="16" outlineLevel="2">
      <c r="A57" s="753"/>
      <c r="B57" s="754"/>
      <c r="C57" s="754"/>
      <c r="D57" s="69" t="s">
        <v>26</v>
      </c>
      <c r="E57" s="73">
        <v>0</v>
      </c>
    </row>
    <row r="58" spans="1:5" ht="16" outlineLevel="2">
      <c r="A58" s="753"/>
      <c r="B58" s="754"/>
      <c r="C58" s="754"/>
      <c r="D58" s="69" t="s">
        <v>27</v>
      </c>
      <c r="E58" s="73">
        <v>0</v>
      </c>
    </row>
    <row r="59" spans="1:5" ht="16" outlineLevel="2">
      <c r="A59" s="753"/>
      <c r="B59" s="754"/>
      <c r="C59" s="754"/>
      <c r="D59" s="69" t="s">
        <v>28</v>
      </c>
      <c r="E59" s="73">
        <v>0</v>
      </c>
    </row>
    <row r="60" spans="1:5" ht="16" outlineLevel="2">
      <c r="A60" s="753"/>
      <c r="B60" s="754"/>
      <c r="C60" s="754"/>
      <c r="D60" s="69" t="s">
        <v>29</v>
      </c>
      <c r="E60" s="73">
        <v>0</v>
      </c>
    </row>
    <row r="61" spans="1:5" ht="16" outlineLevel="2">
      <c r="A61" s="753"/>
      <c r="B61" s="754"/>
      <c r="C61" s="754"/>
      <c r="D61" s="69" t="s">
        <v>30</v>
      </c>
      <c r="E61" s="73">
        <v>0</v>
      </c>
    </row>
    <row r="62" spans="1:5" ht="16" outlineLevel="2">
      <c r="A62" s="753"/>
      <c r="B62" s="754"/>
      <c r="C62" s="754"/>
      <c r="D62" s="69" t="s">
        <v>31</v>
      </c>
      <c r="E62" s="73">
        <v>0</v>
      </c>
    </row>
    <row r="63" spans="1:5" ht="16" outlineLevel="2">
      <c r="A63" s="753"/>
      <c r="B63" s="754"/>
      <c r="C63" s="754"/>
      <c r="D63" s="69" t="s">
        <v>32</v>
      </c>
      <c r="E63" s="73">
        <v>0</v>
      </c>
    </row>
    <row r="64" spans="1:5" ht="16" outlineLevel="2">
      <c r="A64" s="753"/>
      <c r="B64" s="754"/>
      <c r="C64" s="754"/>
      <c r="D64" s="69" t="s">
        <v>33</v>
      </c>
      <c r="E64" s="73">
        <v>0</v>
      </c>
    </row>
    <row r="65" spans="1:5" ht="17" outlineLevel="2" thickBot="1">
      <c r="A65" s="753"/>
      <c r="B65" s="754"/>
      <c r="C65" s="754"/>
      <c r="D65" s="70" t="s">
        <v>34</v>
      </c>
      <c r="E65" s="74">
        <v>0</v>
      </c>
    </row>
    <row r="66" spans="1:5" ht="16" outlineLevel="2">
      <c r="A66" s="753" t="s">
        <v>79</v>
      </c>
      <c r="B66" s="754" t="s">
        <v>80</v>
      </c>
      <c r="C66" s="754">
        <v>637001</v>
      </c>
      <c r="D66" s="68" t="s">
        <v>25</v>
      </c>
      <c r="E66" s="73">
        <v>0</v>
      </c>
    </row>
    <row r="67" spans="1:5" ht="16" outlineLevel="2">
      <c r="A67" s="753"/>
      <c r="B67" s="754"/>
      <c r="C67" s="754"/>
      <c r="D67" s="69" t="s">
        <v>26</v>
      </c>
      <c r="E67" s="73">
        <v>0</v>
      </c>
    </row>
    <row r="68" spans="1:5" ht="16" outlineLevel="2">
      <c r="A68" s="753"/>
      <c r="B68" s="754"/>
      <c r="C68" s="754"/>
      <c r="D68" s="69" t="s">
        <v>27</v>
      </c>
      <c r="E68" s="73">
        <v>0</v>
      </c>
    </row>
    <row r="69" spans="1:5" ht="16" outlineLevel="2">
      <c r="A69" s="753"/>
      <c r="B69" s="754"/>
      <c r="C69" s="754"/>
      <c r="D69" s="69" t="s">
        <v>28</v>
      </c>
      <c r="E69" s="73">
        <v>0</v>
      </c>
    </row>
    <row r="70" spans="1:5" ht="16" outlineLevel="2">
      <c r="A70" s="753"/>
      <c r="B70" s="754"/>
      <c r="C70" s="754"/>
      <c r="D70" s="69" t="s">
        <v>29</v>
      </c>
      <c r="E70" s="73">
        <v>0</v>
      </c>
    </row>
    <row r="71" spans="1:5" ht="16" outlineLevel="2">
      <c r="A71" s="753"/>
      <c r="B71" s="754"/>
      <c r="C71" s="754"/>
      <c r="D71" s="69" t="s">
        <v>30</v>
      </c>
      <c r="E71" s="73">
        <v>0</v>
      </c>
    </row>
    <row r="72" spans="1:5" ht="16" outlineLevel="2">
      <c r="A72" s="753"/>
      <c r="B72" s="754"/>
      <c r="C72" s="754"/>
      <c r="D72" s="69" t="s">
        <v>31</v>
      </c>
      <c r="E72" s="73">
        <v>0</v>
      </c>
    </row>
    <row r="73" spans="1:5" ht="16" outlineLevel="2">
      <c r="A73" s="753"/>
      <c r="B73" s="754"/>
      <c r="C73" s="754"/>
      <c r="D73" s="69" t="s">
        <v>32</v>
      </c>
      <c r="E73" s="73">
        <v>0</v>
      </c>
    </row>
    <row r="74" spans="1:5" ht="16" outlineLevel="2">
      <c r="A74" s="753"/>
      <c r="B74" s="754"/>
      <c r="C74" s="754"/>
      <c r="D74" s="69" t="s">
        <v>33</v>
      </c>
      <c r="E74" s="73">
        <v>0</v>
      </c>
    </row>
    <row r="75" spans="1:5" ht="17" outlineLevel="2" thickBot="1">
      <c r="A75" s="753"/>
      <c r="B75" s="754"/>
      <c r="C75" s="754"/>
      <c r="D75" s="70" t="s">
        <v>34</v>
      </c>
      <c r="E75" s="74">
        <v>0</v>
      </c>
    </row>
  </sheetData>
  <mergeCells count="23">
    <mergeCell ref="A56:A65"/>
    <mergeCell ref="B56:B65"/>
    <mergeCell ref="C56:C65"/>
    <mergeCell ref="A66:A75"/>
    <mergeCell ref="B66:B75"/>
    <mergeCell ref="C66:C75"/>
    <mergeCell ref="A36:A45"/>
    <mergeCell ref="B36:B45"/>
    <mergeCell ref="C36:C45"/>
    <mergeCell ref="A46:A55"/>
    <mergeCell ref="B46:B55"/>
    <mergeCell ref="C46:C55"/>
    <mergeCell ref="A15:A24"/>
    <mergeCell ref="B15:B24"/>
    <mergeCell ref="C15:C24"/>
    <mergeCell ref="A26:A35"/>
    <mergeCell ref="B26:B35"/>
    <mergeCell ref="C26:C35"/>
    <mergeCell ref="A1:D1"/>
    <mergeCell ref="A3:C3"/>
    <mergeCell ref="A5:A14"/>
    <mergeCell ref="B5:B14"/>
    <mergeCell ref="C5:C14"/>
  </mergeCells>
  <pageMargins left="0.7" right="0.7" top="0.75" bottom="0.75" header="0.3" footer="0.3"/>
  <pageSetup paperSize="9" scale="66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CC"/>
    <outlinePr summaryBelow="0" summaryRight="0"/>
  </sheetPr>
  <dimension ref="A1:E53"/>
  <sheetViews>
    <sheetView view="pageBreakPreview" zoomScale="60" zoomScaleNormal="85" workbookViewId="0">
      <selection activeCell="F13" sqref="F13"/>
    </sheetView>
  </sheetViews>
  <sheetFormatPr baseColWidth="10" defaultColWidth="8.83203125" defaultRowHeight="15" outlineLevelRow="1"/>
  <cols>
    <col min="1" max="1" width="22.5" customWidth="1"/>
    <col min="2" max="2" width="23.33203125" customWidth="1"/>
    <col min="3" max="3" width="22.5" customWidth="1"/>
    <col min="5" max="5" width="17.83203125" customWidth="1"/>
  </cols>
  <sheetData>
    <row r="1" spans="1:5" ht="25.25" customHeight="1" thickBot="1">
      <c r="A1" s="749" t="s">
        <v>100</v>
      </c>
      <c r="B1" s="749"/>
      <c r="C1" s="749"/>
      <c r="D1" s="750"/>
      <c r="E1" s="71" t="s">
        <v>35</v>
      </c>
    </row>
    <row r="2" spans="1:5" ht="16" thickBot="1">
      <c r="A2" s="41" t="s">
        <v>0</v>
      </c>
      <c r="B2" s="76" t="s">
        <v>77</v>
      </c>
      <c r="C2" s="76" t="s">
        <v>76</v>
      </c>
      <c r="D2" s="76" t="s">
        <v>23</v>
      </c>
      <c r="E2" s="17"/>
    </row>
    <row r="3" spans="1:5" ht="16" thickBot="1">
      <c r="A3" s="755" t="s">
        <v>91</v>
      </c>
      <c r="B3" s="755"/>
      <c r="C3" s="755"/>
      <c r="D3" s="77"/>
      <c r="E3" s="78">
        <f>SUM(E4:E53)</f>
        <v>0</v>
      </c>
    </row>
    <row r="4" spans="1:5" ht="16" outlineLevel="1">
      <c r="A4" s="753" t="s">
        <v>96</v>
      </c>
      <c r="B4" s="754" t="s">
        <v>83</v>
      </c>
      <c r="C4" s="754">
        <v>635002</v>
      </c>
      <c r="D4" s="68" t="s">
        <v>25</v>
      </c>
      <c r="E4" s="72">
        <v>0</v>
      </c>
    </row>
    <row r="5" spans="1:5" ht="16" outlineLevel="1">
      <c r="A5" s="753"/>
      <c r="B5" s="754"/>
      <c r="C5" s="754"/>
      <c r="D5" s="69" t="s">
        <v>26</v>
      </c>
      <c r="E5" s="73">
        <v>0</v>
      </c>
    </row>
    <row r="6" spans="1:5" ht="16" outlineLevel="1">
      <c r="A6" s="753"/>
      <c r="B6" s="754"/>
      <c r="C6" s="754"/>
      <c r="D6" s="69" t="s">
        <v>27</v>
      </c>
      <c r="E6" s="73">
        <v>0</v>
      </c>
    </row>
    <row r="7" spans="1:5" ht="16" outlineLevel="1">
      <c r="A7" s="753"/>
      <c r="B7" s="754"/>
      <c r="C7" s="754"/>
      <c r="D7" s="69" t="s">
        <v>28</v>
      </c>
      <c r="E7" s="73">
        <v>0</v>
      </c>
    </row>
    <row r="8" spans="1:5" ht="16" outlineLevel="1">
      <c r="A8" s="753"/>
      <c r="B8" s="754"/>
      <c r="C8" s="754"/>
      <c r="D8" s="69" t="s">
        <v>29</v>
      </c>
      <c r="E8" s="73">
        <v>0</v>
      </c>
    </row>
    <row r="9" spans="1:5" ht="16" outlineLevel="1">
      <c r="A9" s="753"/>
      <c r="B9" s="754"/>
      <c r="C9" s="754"/>
      <c r="D9" s="69" t="s">
        <v>30</v>
      </c>
      <c r="E9" s="73">
        <v>0</v>
      </c>
    </row>
    <row r="10" spans="1:5" ht="16" outlineLevel="1">
      <c r="A10" s="753"/>
      <c r="B10" s="754"/>
      <c r="C10" s="754"/>
      <c r="D10" s="69" t="s">
        <v>31</v>
      </c>
      <c r="E10" s="73">
        <v>0</v>
      </c>
    </row>
    <row r="11" spans="1:5" ht="16" outlineLevel="1">
      <c r="A11" s="753"/>
      <c r="B11" s="754"/>
      <c r="C11" s="754"/>
      <c r="D11" s="69" t="s">
        <v>32</v>
      </c>
      <c r="E11" s="73">
        <v>0</v>
      </c>
    </row>
    <row r="12" spans="1:5" ht="16" outlineLevel="1">
      <c r="A12" s="753"/>
      <c r="B12" s="754"/>
      <c r="C12" s="754"/>
      <c r="D12" s="69" t="s">
        <v>33</v>
      </c>
      <c r="E12" s="73">
        <v>0</v>
      </c>
    </row>
    <row r="13" spans="1:5" ht="17" outlineLevel="1" thickBot="1">
      <c r="A13" s="753"/>
      <c r="B13" s="754"/>
      <c r="C13" s="754"/>
      <c r="D13" s="70" t="s">
        <v>34</v>
      </c>
      <c r="E13" s="74">
        <v>0</v>
      </c>
    </row>
    <row r="14" spans="1:5" ht="16" outlineLevel="1">
      <c r="A14" s="753" t="s">
        <v>97</v>
      </c>
      <c r="B14" s="753" t="s">
        <v>95</v>
      </c>
      <c r="C14" s="754">
        <v>718002</v>
      </c>
      <c r="D14" s="68" t="s">
        <v>25</v>
      </c>
      <c r="E14" s="73">
        <v>0</v>
      </c>
    </row>
    <row r="15" spans="1:5" ht="16" outlineLevel="1">
      <c r="A15" s="753"/>
      <c r="B15" s="754"/>
      <c r="C15" s="754"/>
      <c r="D15" s="69" t="s">
        <v>26</v>
      </c>
      <c r="E15" s="73">
        <v>0</v>
      </c>
    </row>
    <row r="16" spans="1:5" ht="16" outlineLevel="1">
      <c r="A16" s="753"/>
      <c r="B16" s="754"/>
      <c r="C16" s="754"/>
      <c r="D16" s="69" t="s">
        <v>27</v>
      </c>
      <c r="E16" s="73">
        <v>0</v>
      </c>
    </row>
    <row r="17" spans="1:5" ht="16" outlineLevel="1">
      <c r="A17" s="753"/>
      <c r="B17" s="754"/>
      <c r="C17" s="754"/>
      <c r="D17" s="69" t="s">
        <v>28</v>
      </c>
      <c r="E17" s="73">
        <v>0</v>
      </c>
    </row>
    <row r="18" spans="1:5" ht="16" outlineLevel="1">
      <c r="A18" s="753"/>
      <c r="B18" s="754"/>
      <c r="C18" s="754"/>
      <c r="D18" s="69" t="s">
        <v>29</v>
      </c>
      <c r="E18" s="73">
        <v>0</v>
      </c>
    </row>
    <row r="19" spans="1:5" ht="16" outlineLevel="1">
      <c r="A19" s="753"/>
      <c r="B19" s="754"/>
      <c r="C19" s="754"/>
      <c r="D19" s="69" t="s">
        <v>30</v>
      </c>
      <c r="E19" s="73">
        <v>0</v>
      </c>
    </row>
    <row r="20" spans="1:5" ht="16" outlineLevel="1">
      <c r="A20" s="753"/>
      <c r="B20" s="754"/>
      <c r="C20" s="754"/>
      <c r="D20" s="69" t="s">
        <v>31</v>
      </c>
      <c r="E20" s="73">
        <v>0</v>
      </c>
    </row>
    <row r="21" spans="1:5" ht="16" outlineLevel="1">
      <c r="A21" s="753"/>
      <c r="B21" s="754"/>
      <c r="C21" s="754"/>
      <c r="D21" s="69" t="s">
        <v>32</v>
      </c>
      <c r="E21" s="73">
        <v>0</v>
      </c>
    </row>
    <row r="22" spans="1:5" ht="16" outlineLevel="1">
      <c r="A22" s="753"/>
      <c r="B22" s="754"/>
      <c r="C22" s="754"/>
      <c r="D22" s="69" t="s">
        <v>33</v>
      </c>
      <c r="E22" s="73">
        <v>0</v>
      </c>
    </row>
    <row r="23" spans="1:5" ht="17" outlineLevel="1" thickBot="1">
      <c r="A23" s="753"/>
      <c r="B23" s="754"/>
      <c r="C23" s="754"/>
      <c r="D23" s="70" t="s">
        <v>34</v>
      </c>
      <c r="E23" s="74">
        <v>0</v>
      </c>
    </row>
    <row r="24" spans="1:5" ht="16" outlineLevel="1">
      <c r="A24" s="753" t="s">
        <v>98</v>
      </c>
      <c r="B24" s="754"/>
      <c r="C24" s="754"/>
      <c r="D24" s="68" t="s">
        <v>25</v>
      </c>
      <c r="E24" s="73">
        <v>0</v>
      </c>
    </row>
    <row r="25" spans="1:5" ht="16" outlineLevel="1">
      <c r="A25" s="753"/>
      <c r="B25" s="754"/>
      <c r="C25" s="754"/>
      <c r="D25" s="69" t="s">
        <v>26</v>
      </c>
      <c r="E25" s="73">
        <v>0</v>
      </c>
    </row>
    <row r="26" spans="1:5" ht="16" outlineLevel="1">
      <c r="A26" s="753"/>
      <c r="B26" s="754"/>
      <c r="C26" s="754"/>
      <c r="D26" s="69" t="s">
        <v>27</v>
      </c>
      <c r="E26" s="73">
        <v>0</v>
      </c>
    </row>
    <row r="27" spans="1:5" ht="16" outlineLevel="1">
      <c r="A27" s="753"/>
      <c r="B27" s="754"/>
      <c r="C27" s="754"/>
      <c r="D27" s="69" t="s">
        <v>28</v>
      </c>
      <c r="E27" s="73">
        <v>0</v>
      </c>
    </row>
    <row r="28" spans="1:5" ht="16" outlineLevel="1">
      <c r="A28" s="753"/>
      <c r="B28" s="754"/>
      <c r="C28" s="754"/>
      <c r="D28" s="69" t="s">
        <v>29</v>
      </c>
      <c r="E28" s="73">
        <v>0</v>
      </c>
    </row>
    <row r="29" spans="1:5" ht="16" outlineLevel="1">
      <c r="A29" s="753"/>
      <c r="B29" s="754"/>
      <c r="C29" s="754"/>
      <c r="D29" s="69" t="s">
        <v>30</v>
      </c>
      <c r="E29" s="73">
        <v>0</v>
      </c>
    </row>
    <row r="30" spans="1:5" ht="16" outlineLevel="1">
      <c r="A30" s="753"/>
      <c r="B30" s="754"/>
      <c r="C30" s="754"/>
      <c r="D30" s="69" t="s">
        <v>31</v>
      </c>
      <c r="E30" s="73">
        <v>0</v>
      </c>
    </row>
    <row r="31" spans="1:5" ht="16" outlineLevel="1">
      <c r="A31" s="753"/>
      <c r="B31" s="754"/>
      <c r="C31" s="754"/>
      <c r="D31" s="69" t="s">
        <v>32</v>
      </c>
      <c r="E31" s="73">
        <v>0</v>
      </c>
    </row>
    <row r="32" spans="1:5" ht="16" outlineLevel="1">
      <c r="A32" s="753"/>
      <c r="B32" s="754"/>
      <c r="C32" s="754"/>
      <c r="D32" s="69" t="s">
        <v>33</v>
      </c>
      <c r="E32" s="73">
        <v>0</v>
      </c>
    </row>
    <row r="33" spans="1:5" ht="17" outlineLevel="1" thickBot="1">
      <c r="A33" s="753"/>
      <c r="B33" s="754"/>
      <c r="C33" s="754"/>
      <c r="D33" s="70" t="s">
        <v>34</v>
      </c>
      <c r="E33" s="74">
        <v>0</v>
      </c>
    </row>
    <row r="34" spans="1:5" ht="16" outlineLevel="1">
      <c r="A34" s="753" t="s">
        <v>99</v>
      </c>
      <c r="B34" s="754"/>
      <c r="C34" s="754"/>
      <c r="D34" s="68" t="s">
        <v>25</v>
      </c>
      <c r="E34" s="73">
        <v>0</v>
      </c>
    </row>
    <row r="35" spans="1:5" ht="16" outlineLevel="1">
      <c r="A35" s="753"/>
      <c r="B35" s="754"/>
      <c r="C35" s="754"/>
      <c r="D35" s="69" t="s">
        <v>26</v>
      </c>
      <c r="E35" s="73">
        <v>0</v>
      </c>
    </row>
    <row r="36" spans="1:5" ht="16" outlineLevel="1">
      <c r="A36" s="753"/>
      <c r="B36" s="754"/>
      <c r="C36" s="754"/>
      <c r="D36" s="69" t="s">
        <v>27</v>
      </c>
      <c r="E36" s="73">
        <v>0</v>
      </c>
    </row>
    <row r="37" spans="1:5" ht="16" outlineLevel="1">
      <c r="A37" s="753"/>
      <c r="B37" s="754"/>
      <c r="C37" s="754"/>
      <c r="D37" s="69" t="s">
        <v>28</v>
      </c>
      <c r="E37" s="73">
        <v>0</v>
      </c>
    </row>
    <row r="38" spans="1:5" ht="16" outlineLevel="1">
      <c r="A38" s="753"/>
      <c r="B38" s="754"/>
      <c r="C38" s="754"/>
      <c r="D38" s="69" t="s">
        <v>29</v>
      </c>
      <c r="E38" s="73">
        <v>0</v>
      </c>
    </row>
    <row r="39" spans="1:5" ht="16" outlineLevel="1">
      <c r="A39" s="753"/>
      <c r="B39" s="754"/>
      <c r="C39" s="754"/>
      <c r="D39" s="69" t="s">
        <v>30</v>
      </c>
      <c r="E39" s="73">
        <v>0</v>
      </c>
    </row>
    <row r="40" spans="1:5" ht="16" outlineLevel="1">
      <c r="A40" s="753"/>
      <c r="B40" s="754"/>
      <c r="C40" s="754"/>
      <c r="D40" s="69" t="s">
        <v>31</v>
      </c>
      <c r="E40" s="73">
        <v>0</v>
      </c>
    </row>
    <row r="41" spans="1:5" ht="16" outlineLevel="1">
      <c r="A41" s="753"/>
      <c r="B41" s="754"/>
      <c r="C41" s="754"/>
      <c r="D41" s="69" t="s">
        <v>32</v>
      </c>
      <c r="E41" s="73">
        <v>0</v>
      </c>
    </row>
    <row r="42" spans="1:5" ht="16" outlineLevel="1">
      <c r="A42" s="753"/>
      <c r="B42" s="754"/>
      <c r="C42" s="754"/>
      <c r="D42" s="69" t="s">
        <v>33</v>
      </c>
      <c r="E42" s="73">
        <v>0</v>
      </c>
    </row>
    <row r="43" spans="1:5" ht="17" outlineLevel="1" thickBot="1">
      <c r="A43" s="753"/>
      <c r="B43" s="754"/>
      <c r="C43" s="754"/>
      <c r="D43" s="70" t="s">
        <v>34</v>
      </c>
      <c r="E43" s="74">
        <v>0</v>
      </c>
    </row>
    <row r="44" spans="1:5" ht="16" outlineLevel="1">
      <c r="A44" s="753" t="s">
        <v>94</v>
      </c>
      <c r="B44" s="754" t="s">
        <v>80</v>
      </c>
      <c r="C44" s="754">
        <v>637001</v>
      </c>
      <c r="D44" s="68" t="s">
        <v>25</v>
      </c>
      <c r="E44" s="73">
        <v>0</v>
      </c>
    </row>
    <row r="45" spans="1:5" ht="16" outlineLevel="1">
      <c r="A45" s="753"/>
      <c r="B45" s="754"/>
      <c r="C45" s="754"/>
      <c r="D45" s="69" t="s">
        <v>26</v>
      </c>
      <c r="E45" s="73">
        <v>0</v>
      </c>
    </row>
    <row r="46" spans="1:5" ht="16" outlineLevel="1">
      <c r="A46" s="753"/>
      <c r="B46" s="754"/>
      <c r="C46" s="754"/>
      <c r="D46" s="69" t="s">
        <v>27</v>
      </c>
      <c r="E46" s="73">
        <v>0</v>
      </c>
    </row>
    <row r="47" spans="1:5" ht="16" outlineLevel="1">
      <c r="A47" s="753"/>
      <c r="B47" s="754"/>
      <c r="C47" s="754"/>
      <c r="D47" s="69" t="s">
        <v>28</v>
      </c>
      <c r="E47" s="73">
        <v>0</v>
      </c>
    </row>
    <row r="48" spans="1:5" ht="16" outlineLevel="1">
      <c r="A48" s="753"/>
      <c r="B48" s="754"/>
      <c r="C48" s="754"/>
      <c r="D48" s="69" t="s">
        <v>29</v>
      </c>
      <c r="E48" s="73">
        <v>0</v>
      </c>
    </row>
    <row r="49" spans="1:5" ht="16" outlineLevel="1">
      <c r="A49" s="753"/>
      <c r="B49" s="754"/>
      <c r="C49" s="754"/>
      <c r="D49" s="69" t="s">
        <v>30</v>
      </c>
      <c r="E49" s="73">
        <v>0</v>
      </c>
    </row>
    <row r="50" spans="1:5" ht="16" outlineLevel="1">
      <c r="A50" s="753"/>
      <c r="B50" s="754"/>
      <c r="C50" s="754"/>
      <c r="D50" s="69" t="s">
        <v>31</v>
      </c>
      <c r="E50" s="73">
        <v>0</v>
      </c>
    </row>
    <row r="51" spans="1:5" ht="16" outlineLevel="1">
      <c r="A51" s="753"/>
      <c r="B51" s="754"/>
      <c r="C51" s="754"/>
      <c r="D51" s="69" t="s">
        <v>32</v>
      </c>
      <c r="E51" s="73">
        <v>0</v>
      </c>
    </row>
    <row r="52" spans="1:5" ht="16" outlineLevel="1">
      <c r="A52" s="753"/>
      <c r="B52" s="754"/>
      <c r="C52" s="754"/>
      <c r="D52" s="69" t="s">
        <v>33</v>
      </c>
      <c r="E52" s="73">
        <v>0</v>
      </c>
    </row>
    <row r="53" spans="1:5" ht="17" outlineLevel="1" thickBot="1">
      <c r="A53" s="753"/>
      <c r="B53" s="754"/>
      <c r="C53" s="754"/>
      <c r="D53" s="70" t="s">
        <v>34</v>
      </c>
      <c r="E53" s="74">
        <v>0</v>
      </c>
    </row>
  </sheetData>
  <mergeCells count="17">
    <mergeCell ref="A34:A43"/>
    <mergeCell ref="B34:B43"/>
    <mergeCell ref="C34:C43"/>
    <mergeCell ref="A44:A53"/>
    <mergeCell ref="B44:B53"/>
    <mergeCell ref="C44:C53"/>
    <mergeCell ref="A14:A23"/>
    <mergeCell ref="B14:B23"/>
    <mergeCell ref="C14:C23"/>
    <mergeCell ref="A24:A33"/>
    <mergeCell ref="B24:B33"/>
    <mergeCell ref="C24:C33"/>
    <mergeCell ref="A1:D1"/>
    <mergeCell ref="A3:C3"/>
    <mergeCell ref="A4:A13"/>
    <mergeCell ref="B4:B13"/>
    <mergeCell ref="C4:C13"/>
  </mergeCells>
  <pageMargins left="0.7" right="0.7" top="0.75" bottom="0.75" header="0.3" footer="0.3"/>
  <pageSetup paperSize="9" scale="9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CC"/>
    <outlinePr summaryBelow="0" summaryRight="0"/>
  </sheetPr>
  <dimension ref="A1:S170"/>
  <sheetViews>
    <sheetView view="pageBreakPreview" zoomScale="80" zoomScaleNormal="85" zoomScaleSheetLayoutView="80" workbookViewId="0">
      <pane ySplit="1" topLeftCell="A2" activePane="bottomLeft" state="frozen"/>
      <selection pane="bottomLeft" activeCell="F81" sqref="F81:Q88"/>
    </sheetView>
  </sheetViews>
  <sheetFormatPr baseColWidth="10" defaultColWidth="8.83203125" defaultRowHeight="15" outlineLevelRow="2" outlineLevelCol="1"/>
  <cols>
    <col min="1" max="1" width="22.5" customWidth="1"/>
    <col min="2" max="2" width="23.33203125" customWidth="1"/>
    <col min="3" max="3" width="22.5" customWidth="1"/>
    <col min="5" max="5" width="17.83203125" customWidth="1"/>
    <col min="6" max="18" width="19.33203125" customWidth="1" outlineLevel="1"/>
    <col min="19" max="19" width="22.1640625" customWidth="1" outlineLevel="1"/>
  </cols>
  <sheetData>
    <row r="1" spans="1:19" ht="49" customHeight="1" thickBot="1">
      <c r="A1" s="749" t="s">
        <v>101</v>
      </c>
      <c r="B1" s="749"/>
      <c r="C1" s="749"/>
      <c r="D1" s="750"/>
      <c r="E1" s="71" t="s">
        <v>35</v>
      </c>
      <c r="F1" s="341" t="s">
        <v>387</v>
      </c>
      <c r="G1" s="341" t="s">
        <v>388</v>
      </c>
      <c r="H1" s="341" t="s">
        <v>389</v>
      </c>
      <c r="I1" s="341" t="s">
        <v>390</v>
      </c>
      <c r="J1" s="341" t="s">
        <v>391</v>
      </c>
      <c r="K1" s="341" t="s">
        <v>392</v>
      </c>
      <c r="L1" s="341" t="s">
        <v>393</v>
      </c>
      <c r="M1" s="341" t="s">
        <v>394</v>
      </c>
      <c r="N1" s="341" t="s">
        <v>395</v>
      </c>
      <c r="O1" s="341" t="s">
        <v>396</v>
      </c>
      <c r="P1" s="341" t="s">
        <v>397</v>
      </c>
      <c r="Q1" s="341" t="s">
        <v>398</v>
      </c>
      <c r="R1" s="341" t="s">
        <v>414</v>
      </c>
      <c r="S1" s="341" t="s">
        <v>427</v>
      </c>
    </row>
    <row r="2" spans="1:19" ht="16" thickBot="1">
      <c r="A2" s="41" t="s">
        <v>0</v>
      </c>
      <c r="B2" s="76" t="s">
        <v>77</v>
      </c>
      <c r="C2" s="76" t="s">
        <v>76</v>
      </c>
      <c r="D2" s="76" t="s">
        <v>23</v>
      </c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</row>
    <row r="3" spans="1:19" ht="16" thickBot="1">
      <c r="A3" s="756" t="s">
        <v>121</v>
      </c>
      <c r="B3" s="757"/>
      <c r="C3" s="757"/>
      <c r="D3" s="81"/>
      <c r="E3" s="78">
        <f t="shared" ref="E3:S3" si="0">E4+E25</f>
        <v>4958438.8</v>
      </c>
      <c r="F3" s="79">
        <f t="shared" si="0"/>
        <v>815556</v>
      </c>
      <c r="G3" s="79">
        <f t="shared" si="0"/>
        <v>375828</v>
      </c>
      <c r="H3" s="297">
        <f t="shared" si="0"/>
        <v>310272</v>
      </c>
      <c r="I3" s="297">
        <f t="shared" si="0"/>
        <v>588192</v>
      </c>
      <c r="J3" s="297">
        <f t="shared" si="0"/>
        <v>544200</v>
      </c>
      <c r="K3" s="297">
        <f t="shared" si="0"/>
        <v>122592</v>
      </c>
      <c r="L3" s="297">
        <f t="shared" si="0"/>
        <v>547800</v>
      </c>
      <c r="M3" s="297">
        <f t="shared" si="0"/>
        <v>334596</v>
      </c>
      <c r="N3" s="297">
        <f t="shared" si="0"/>
        <v>104868</v>
      </c>
      <c r="O3" s="297">
        <f t="shared" si="0"/>
        <v>375828</v>
      </c>
      <c r="P3" s="297">
        <f t="shared" si="0"/>
        <v>163860</v>
      </c>
      <c r="Q3" s="297">
        <f t="shared" si="0"/>
        <v>80064</v>
      </c>
      <c r="R3" s="297">
        <f t="shared" si="0"/>
        <v>357156</v>
      </c>
      <c r="S3" s="80">
        <f t="shared" si="0"/>
        <v>237626.8</v>
      </c>
    </row>
    <row r="4" spans="1:19" ht="16" outlineLevel="1" thickBot="1">
      <c r="A4" s="17" t="s">
        <v>108</v>
      </c>
      <c r="B4" s="17"/>
      <c r="C4" s="17"/>
      <c r="D4" s="28"/>
      <c r="E4" s="78">
        <f t="shared" ref="E4:S4" si="1">SUM(E5:E24)</f>
        <v>237626.8</v>
      </c>
      <c r="F4" s="79">
        <f t="shared" si="1"/>
        <v>0</v>
      </c>
      <c r="G4" s="79">
        <f t="shared" si="1"/>
        <v>0</v>
      </c>
      <c r="H4" s="297">
        <f t="shared" si="1"/>
        <v>0</v>
      </c>
      <c r="I4" s="297">
        <f t="shared" si="1"/>
        <v>0</v>
      </c>
      <c r="J4" s="297">
        <f t="shared" si="1"/>
        <v>0</v>
      </c>
      <c r="K4" s="297">
        <f t="shared" si="1"/>
        <v>0</v>
      </c>
      <c r="L4" s="297">
        <f t="shared" si="1"/>
        <v>0</v>
      </c>
      <c r="M4" s="297">
        <f t="shared" si="1"/>
        <v>0</v>
      </c>
      <c r="N4" s="297">
        <f t="shared" si="1"/>
        <v>0</v>
      </c>
      <c r="O4" s="297">
        <f t="shared" si="1"/>
        <v>0</v>
      </c>
      <c r="P4" s="297">
        <f t="shared" si="1"/>
        <v>0</v>
      </c>
      <c r="Q4" s="297">
        <f t="shared" si="1"/>
        <v>0</v>
      </c>
      <c r="R4" s="297">
        <f t="shared" si="1"/>
        <v>0</v>
      </c>
      <c r="S4" s="80">
        <f t="shared" si="1"/>
        <v>237626.8</v>
      </c>
    </row>
    <row r="5" spans="1:19" ht="16" outlineLevel="2">
      <c r="A5" s="753" t="s">
        <v>427</v>
      </c>
      <c r="B5" s="754" t="s">
        <v>75</v>
      </c>
      <c r="C5" s="754">
        <v>711003</v>
      </c>
      <c r="D5" s="68" t="s">
        <v>25</v>
      </c>
      <c r="E5" s="65">
        <f>SUM(F5:S5)</f>
        <v>1306.8</v>
      </c>
      <c r="F5" s="129">
        <v>0</v>
      </c>
      <c r="G5" s="130">
        <v>0</v>
      </c>
      <c r="H5" s="298">
        <v>0</v>
      </c>
      <c r="I5" s="298"/>
      <c r="J5" s="298"/>
      <c r="K5" s="298"/>
      <c r="L5" s="298"/>
      <c r="M5" s="298"/>
      <c r="N5" s="298"/>
      <c r="O5" s="298"/>
      <c r="P5" s="298"/>
      <c r="Q5" s="298"/>
      <c r="R5" s="298">
        <v>0</v>
      </c>
      <c r="S5" s="135">
        <v>1306.8</v>
      </c>
    </row>
    <row r="6" spans="1:19" ht="16" outlineLevel="2">
      <c r="A6" s="753"/>
      <c r="B6" s="754"/>
      <c r="C6" s="754"/>
      <c r="D6" s="69" t="s">
        <v>26</v>
      </c>
      <c r="E6" s="66">
        <f t="shared" ref="E6:E24" si="2">SUM(F6:S6)</f>
        <v>236320</v>
      </c>
      <c r="F6" s="131">
        <v>0</v>
      </c>
      <c r="G6" s="132">
        <v>0</v>
      </c>
      <c r="H6" s="299">
        <v>0</v>
      </c>
      <c r="I6" s="299"/>
      <c r="J6" s="299"/>
      <c r="K6" s="299"/>
      <c r="L6" s="299"/>
      <c r="M6" s="299"/>
      <c r="N6" s="299"/>
      <c r="O6" s="299"/>
      <c r="P6" s="299"/>
      <c r="Q6" s="299"/>
      <c r="R6" s="299">
        <v>0</v>
      </c>
      <c r="S6" s="136">
        <v>236320</v>
      </c>
    </row>
    <row r="7" spans="1:19" ht="16" outlineLevel="2">
      <c r="A7" s="753"/>
      <c r="B7" s="754"/>
      <c r="C7" s="754"/>
      <c r="D7" s="69" t="s">
        <v>27</v>
      </c>
      <c r="E7" s="66">
        <f t="shared" si="2"/>
        <v>0</v>
      </c>
      <c r="F7" s="131">
        <v>0</v>
      </c>
      <c r="G7" s="132">
        <v>0</v>
      </c>
      <c r="H7" s="299">
        <v>0</v>
      </c>
      <c r="I7" s="299"/>
      <c r="J7" s="299"/>
      <c r="K7" s="299"/>
      <c r="L7" s="299"/>
      <c r="M7" s="299"/>
      <c r="N7" s="299"/>
      <c r="O7" s="299"/>
      <c r="P7" s="299"/>
      <c r="Q7" s="299"/>
      <c r="R7" s="299">
        <v>0</v>
      </c>
      <c r="S7" s="136">
        <v>0</v>
      </c>
    </row>
    <row r="8" spans="1:19" ht="16" outlineLevel="2">
      <c r="A8" s="753"/>
      <c r="B8" s="754"/>
      <c r="C8" s="754"/>
      <c r="D8" s="69" t="s">
        <v>28</v>
      </c>
      <c r="E8" s="66">
        <f t="shared" si="2"/>
        <v>0</v>
      </c>
      <c r="F8" s="131">
        <v>0</v>
      </c>
      <c r="G8" s="132">
        <v>0</v>
      </c>
      <c r="H8" s="299">
        <v>0</v>
      </c>
      <c r="I8" s="299"/>
      <c r="J8" s="299"/>
      <c r="K8" s="299"/>
      <c r="L8" s="299"/>
      <c r="M8" s="299"/>
      <c r="N8" s="299"/>
      <c r="O8" s="299"/>
      <c r="P8" s="299"/>
      <c r="Q8" s="299"/>
      <c r="R8" s="299">
        <v>0</v>
      </c>
      <c r="S8" s="136">
        <v>0</v>
      </c>
    </row>
    <row r="9" spans="1:19" ht="16" outlineLevel="2">
      <c r="A9" s="753"/>
      <c r="B9" s="754"/>
      <c r="C9" s="754"/>
      <c r="D9" s="69" t="s">
        <v>29</v>
      </c>
      <c r="E9" s="66">
        <f t="shared" si="2"/>
        <v>0</v>
      </c>
      <c r="F9" s="131">
        <v>0</v>
      </c>
      <c r="G9" s="132">
        <v>0</v>
      </c>
      <c r="H9" s="299">
        <v>0</v>
      </c>
      <c r="I9" s="299"/>
      <c r="J9" s="299"/>
      <c r="K9" s="299"/>
      <c r="L9" s="299"/>
      <c r="M9" s="299"/>
      <c r="N9" s="299"/>
      <c r="O9" s="299"/>
      <c r="P9" s="299"/>
      <c r="Q9" s="299"/>
      <c r="R9" s="299">
        <v>0</v>
      </c>
      <c r="S9" s="136">
        <v>0</v>
      </c>
    </row>
    <row r="10" spans="1:19" ht="16" outlineLevel="2">
      <c r="A10" s="753"/>
      <c r="B10" s="754"/>
      <c r="C10" s="754"/>
      <c r="D10" s="69" t="s">
        <v>30</v>
      </c>
      <c r="E10" s="66">
        <f t="shared" si="2"/>
        <v>0</v>
      </c>
      <c r="F10" s="131">
        <v>0</v>
      </c>
      <c r="G10" s="132">
        <v>0</v>
      </c>
      <c r="H10" s="299">
        <v>0</v>
      </c>
      <c r="I10" s="299"/>
      <c r="J10" s="299"/>
      <c r="K10" s="299"/>
      <c r="L10" s="299"/>
      <c r="M10" s="299"/>
      <c r="N10" s="299"/>
      <c r="O10" s="299"/>
      <c r="P10" s="299"/>
      <c r="Q10" s="299"/>
      <c r="R10" s="299">
        <v>0</v>
      </c>
      <c r="S10" s="136">
        <v>0</v>
      </c>
    </row>
    <row r="11" spans="1:19" ht="16" outlineLevel="2">
      <c r="A11" s="753"/>
      <c r="B11" s="754"/>
      <c r="C11" s="754"/>
      <c r="D11" s="69" t="s">
        <v>31</v>
      </c>
      <c r="E11" s="66">
        <f t="shared" si="2"/>
        <v>0</v>
      </c>
      <c r="F11" s="131">
        <v>0</v>
      </c>
      <c r="G11" s="132">
        <v>0</v>
      </c>
      <c r="H11" s="299">
        <v>0</v>
      </c>
      <c r="I11" s="299"/>
      <c r="J11" s="299"/>
      <c r="K11" s="299"/>
      <c r="L11" s="299"/>
      <c r="M11" s="299"/>
      <c r="N11" s="299"/>
      <c r="O11" s="299"/>
      <c r="P11" s="299"/>
      <c r="Q11" s="299"/>
      <c r="R11" s="299">
        <v>0</v>
      </c>
      <c r="S11" s="136">
        <v>0</v>
      </c>
    </row>
    <row r="12" spans="1:19" ht="16" outlineLevel="2">
      <c r="A12" s="753"/>
      <c r="B12" s="754"/>
      <c r="C12" s="754"/>
      <c r="D12" s="69" t="s">
        <v>32</v>
      </c>
      <c r="E12" s="66">
        <f t="shared" si="2"/>
        <v>0</v>
      </c>
      <c r="F12" s="131">
        <v>0</v>
      </c>
      <c r="G12" s="132">
        <v>0</v>
      </c>
      <c r="H12" s="299">
        <v>0</v>
      </c>
      <c r="I12" s="299"/>
      <c r="J12" s="299"/>
      <c r="K12" s="299"/>
      <c r="L12" s="299"/>
      <c r="M12" s="299"/>
      <c r="N12" s="299"/>
      <c r="O12" s="299"/>
      <c r="P12" s="299"/>
      <c r="Q12" s="299"/>
      <c r="R12" s="299">
        <v>0</v>
      </c>
      <c r="S12" s="136">
        <v>0</v>
      </c>
    </row>
    <row r="13" spans="1:19" ht="16" outlineLevel="2">
      <c r="A13" s="753"/>
      <c r="B13" s="754"/>
      <c r="C13" s="754"/>
      <c r="D13" s="69" t="s">
        <v>33</v>
      </c>
      <c r="E13" s="66">
        <f t="shared" si="2"/>
        <v>0</v>
      </c>
      <c r="F13" s="131">
        <v>0</v>
      </c>
      <c r="G13" s="132">
        <v>0</v>
      </c>
      <c r="H13" s="299">
        <v>0</v>
      </c>
      <c r="I13" s="299"/>
      <c r="J13" s="299"/>
      <c r="K13" s="299"/>
      <c r="L13" s="299"/>
      <c r="M13" s="299"/>
      <c r="N13" s="299"/>
      <c r="O13" s="299"/>
      <c r="P13" s="299"/>
      <c r="Q13" s="299"/>
      <c r="R13" s="299">
        <v>0</v>
      </c>
      <c r="S13" s="136">
        <v>0</v>
      </c>
    </row>
    <row r="14" spans="1:19" ht="17" outlineLevel="2" thickBot="1">
      <c r="A14" s="753"/>
      <c r="B14" s="754"/>
      <c r="C14" s="754"/>
      <c r="D14" s="70" t="s">
        <v>34</v>
      </c>
      <c r="E14" s="66">
        <f t="shared" si="2"/>
        <v>0</v>
      </c>
      <c r="F14" s="133">
        <v>0</v>
      </c>
      <c r="G14" s="134">
        <v>0</v>
      </c>
      <c r="H14" s="300">
        <v>0</v>
      </c>
      <c r="I14" s="300"/>
      <c r="J14" s="300"/>
      <c r="K14" s="300"/>
      <c r="L14" s="300"/>
      <c r="M14" s="300"/>
      <c r="N14" s="300"/>
      <c r="O14" s="300"/>
      <c r="P14" s="300"/>
      <c r="Q14" s="300"/>
      <c r="R14" s="300">
        <v>0</v>
      </c>
      <c r="S14" s="137">
        <v>0</v>
      </c>
    </row>
    <row r="15" spans="1:19" ht="16" outlineLevel="2">
      <c r="A15" s="753" t="s">
        <v>74</v>
      </c>
      <c r="B15" s="754" t="s">
        <v>80</v>
      </c>
      <c r="C15" s="754">
        <v>633013</v>
      </c>
      <c r="D15" s="68" t="s">
        <v>25</v>
      </c>
      <c r="E15" s="65">
        <f t="shared" si="2"/>
        <v>0</v>
      </c>
      <c r="F15" s="129">
        <v>0</v>
      </c>
      <c r="G15" s="130">
        <v>0</v>
      </c>
      <c r="H15" s="298">
        <v>0</v>
      </c>
      <c r="I15" s="298"/>
      <c r="J15" s="298"/>
      <c r="K15" s="298"/>
      <c r="L15" s="298"/>
      <c r="M15" s="298"/>
      <c r="N15" s="298"/>
      <c r="O15" s="298"/>
      <c r="P15" s="298"/>
      <c r="Q15" s="298"/>
      <c r="R15" s="298">
        <v>0</v>
      </c>
      <c r="S15" s="135">
        <v>0</v>
      </c>
    </row>
    <row r="16" spans="1:19" ht="16" outlineLevel="2">
      <c r="A16" s="753"/>
      <c r="B16" s="754"/>
      <c r="C16" s="754"/>
      <c r="D16" s="69" t="s">
        <v>26</v>
      </c>
      <c r="E16" s="66">
        <f t="shared" si="2"/>
        <v>0</v>
      </c>
      <c r="F16" s="131">
        <v>0</v>
      </c>
      <c r="G16" s="132">
        <v>0</v>
      </c>
      <c r="H16" s="299">
        <v>0</v>
      </c>
      <c r="I16" s="299"/>
      <c r="J16" s="299"/>
      <c r="K16" s="299"/>
      <c r="L16" s="299"/>
      <c r="M16" s="299"/>
      <c r="N16" s="299"/>
      <c r="O16" s="299"/>
      <c r="P16" s="299"/>
      <c r="Q16" s="299"/>
      <c r="R16" s="299">
        <v>0</v>
      </c>
      <c r="S16" s="136">
        <v>0</v>
      </c>
    </row>
    <row r="17" spans="1:19" ht="16" outlineLevel="2">
      <c r="A17" s="753"/>
      <c r="B17" s="754"/>
      <c r="C17" s="754"/>
      <c r="D17" s="69" t="s">
        <v>27</v>
      </c>
      <c r="E17" s="66">
        <f t="shared" si="2"/>
        <v>0</v>
      </c>
      <c r="F17" s="131">
        <v>0</v>
      </c>
      <c r="G17" s="132">
        <v>0</v>
      </c>
      <c r="H17" s="299">
        <v>0</v>
      </c>
      <c r="I17" s="299"/>
      <c r="J17" s="299"/>
      <c r="K17" s="299"/>
      <c r="L17" s="299"/>
      <c r="M17" s="299"/>
      <c r="N17" s="299"/>
      <c r="O17" s="299"/>
      <c r="P17" s="299"/>
      <c r="Q17" s="299"/>
      <c r="R17" s="299">
        <v>0</v>
      </c>
      <c r="S17" s="136">
        <v>0</v>
      </c>
    </row>
    <row r="18" spans="1:19" ht="16" outlineLevel="2">
      <c r="A18" s="753"/>
      <c r="B18" s="754"/>
      <c r="C18" s="754"/>
      <c r="D18" s="69" t="s">
        <v>28</v>
      </c>
      <c r="E18" s="66">
        <f t="shared" si="2"/>
        <v>0</v>
      </c>
      <c r="F18" s="131">
        <v>0</v>
      </c>
      <c r="G18" s="132">
        <v>0</v>
      </c>
      <c r="H18" s="299">
        <v>0</v>
      </c>
      <c r="I18" s="299"/>
      <c r="J18" s="299"/>
      <c r="K18" s="299"/>
      <c r="L18" s="299"/>
      <c r="M18" s="299"/>
      <c r="N18" s="299"/>
      <c r="O18" s="299"/>
      <c r="P18" s="299"/>
      <c r="Q18" s="299"/>
      <c r="R18" s="299">
        <v>0</v>
      </c>
      <c r="S18" s="136">
        <v>0</v>
      </c>
    </row>
    <row r="19" spans="1:19" ht="16" outlineLevel="2">
      <c r="A19" s="753"/>
      <c r="B19" s="754"/>
      <c r="C19" s="754"/>
      <c r="D19" s="69" t="s">
        <v>29</v>
      </c>
      <c r="E19" s="66">
        <f t="shared" si="2"/>
        <v>0</v>
      </c>
      <c r="F19" s="131">
        <v>0</v>
      </c>
      <c r="G19" s="132">
        <v>0</v>
      </c>
      <c r="H19" s="299">
        <v>0</v>
      </c>
      <c r="I19" s="299"/>
      <c r="J19" s="299"/>
      <c r="K19" s="299"/>
      <c r="L19" s="299"/>
      <c r="M19" s="299"/>
      <c r="N19" s="299"/>
      <c r="O19" s="299"/>
      <c r="P19" s="299"/>
      <c r="Q19" s="299"/>
      <c r="R19" s="299">
        <v>0</v>
      </c>
      <c r="S19" s="136">
        <v>0</v>
      </c>
    </row>
    <row r="20" spans="1:19" ht="16" outlineLevel="2">
      <c r="A20" s="753"/>
      <c r="B20" s="754"/>
      <c r="C20" s="754"/>
      <c r="D20" s="69" t="s">
        <v>30</v>
      </c>
      <c r="E20" s="66">
        <f t="shared" si="2"/>
        <v>0</v>
      </c>
      <c r="F20" s="131">
        <v>0</v>
      </c>
      <c r="G20" s="132">
        <v>0</v>
      </c>
      <c r="H20" s="299">
        <v>0</v>
      </c>
      <c r="I20" s="299"/>
      <c r="J20" s="299"/>
      <c r="K20" s="299"/>
      <c r="L20" s="299"/>
      <c r="M20" s="299"/>
      <c r="N20" s="299"/>
      <c r="O20" s="299"/>
      <c r="P20" s="299"/>
      <c r="Q20" s="299"/>
      <c r="R20" s="299">
        <v>0</v>
      </c>
      <c r="S20" s="136">
        <v>0</v>
      </c>
    </row>
    <row r="21" spans="1:19" ht="16" outlineLevel="2">
      <c r="A21" s="753"/>
      <c r="B21" s="754"/>
      <c r="C21" s="754"/>
      <c r="D21" s="69" t="s">
        <v>31</v>
      </c>
      <c r="E21" s="66">
        <f t="shared" si="2"/>
        <v>0</v>
      </c>
      <c r="F21" s="131">
        <v>0</v>
      </c>
      <c r="G21" s="132">
        <v>0</v>
      </c>
      <c r="H21" s="299">
        <v>0</v>
      </c>
      <c r="I21" s="299"/>
      <c r="J21" s="299"/>
      <c r="K21" s="299"/>
      <c r="L21" s="299"/>
      <c r="M21" s="299"/>
      <c r="N21" s="299"/>
      <c r="O21" s="299"/>
      <c r="P21" s="299"/>
      <c r="Q21" s="299"/>
      <c r="R21" s="299">
        <v>0</v>
      </c>
      <c r="S21" s="136">
        <v>0</v>
      </c>
    </row>
    <row r="22" spans="1:19" ht="16" outlineLevel="2">
      <c r="A22" s="753"/>
      <c r="B22" s="754"/>
      <c r="C22" s="754"/>
      <c r="D22" s="69" t="s">
        <v>32</v>
      </c>
      <c r="E22" s="66">
        <f t="shared" si="2"/>
        <v>0</v>
      </c>
      <c r="F22" s="131">
        <v>0</v>
      </c>
      <c r="G22" s="132">
        <v>0</v>
      </c>
      <c r="H22" s="299">
        <v>0</v>
      </c>
      <c r="I22" s="299"/>
      <c r="J22" s="299"/>
      <c r="K22" s="299"/>
      <c r="L22" s="299"/>
      <c r="M22" s="299"/>
      <c r="N22" s="299"/>
      <c r="O22" s="299"/>
      <c r="P22" s="299"/>
      <c r="Q22" s="299"/>
      <c r="R22" s="299">
        <v>0</v>
      </c>
      <c r="S22" s="136">
        <v>0</v>
      </c>
    </row>
    <row r="23" spans="1:19" ht="16" outlineLevel="2">
      <c r="A23" s="753"/>
      <c r="B23" s="754"/>
      <c r="C23" s="754"/>
      <c r="D23" s="69" t="s">
        <v>33</v>
      </c>
      <c r="E23" s="66">
        <f t="shared" si="2"/>
        <v>0</v>
      </c>
      <c r="F23" s="131">
        <v>0</v>
      </c>
      <c r="G23" s="132">
        <v>0</v>
      </c>
      <c r="H23" s="299">
        <v>0</v>
      </c>
      <c r="I23" s="299"/>
      <c r="J23" s="299"/>
      <c r="K23" s="299"/>
      <c r="L23" s="299"/>
      <c r="M23" s="299"/>
      <c r="N23" s="299"/>
      <c r="O23" s="299"/>
      <c r="P23" s="299"/>
      <c r="Q23" s="299"/>
      <c r="R23" s="299">
        <v>0</v>
      </c>
      <c r="S23" s="136">
        <v>0</v>
      </c>
    </row>
    <row r="24" spans="1:19" ht="17" outlineLevel="2" thickBot="1">
      <c r="A24" s="753"/>
      <c r="B24" s="754"/>
      <c r="C24" s="754"/>
      <c r="D24" s="70" t="s">
        <v>34</v>
      </c>
      <c r="E24" s="67">
        <f t="shared" si="2"/>
        <v>0</v>
      </c>
      <c r="F24" s="133">
        <v>0</v>
      </c>
      <c r="G24" s="134">
        <v>0</v>
      </c>
      <c r="H24" s="300">
        <v>0</v>
      </c>
      <c r="I24" s="300"/>
      <c r="J24" s="300"/>
      <c r="K24" s="300"/>
      <c r="L24" s="300"/>
      <c r="M24" s="300"/>
      <c r="N24" s="300"/>
      <c r="O24" s="300"/>
      <c r="P24" s="300"/>
      <c r="Q24" s="300"/>
      <c r="R24" s="300">
        <v>0</v>
      </c>
      <c r="S24" s="137">
        <v>0</v>
      </c>
    </row>
    <row r="25" spans="1:19" ht="16" outlineLevel="1" thickBot="1">
      <c r="A25" s="17" t="s">
        <v>109</v>
      </c>
      <c r="B25" s="17"/>
      <c r="C25" s="17"/>
      <c r="D25" s="28"/>
      <c r="E25" s="143">
        <f t="shared" ref="E25:S25" si="3">SUM(E26:E55)</f>
        <v>4720812</v>
      </c>
      <c r="F25" s="144">
        <f t="shared" si="3"/>
        <v>815556</v>
      </c>
      <c r="G25" s="144">
        <f t="shared" si="3"/>
        <v>375828</v>
      </c>
      <c r="H25" s="301">
        <f t="shared" si="3"/>
        <v>310272</v>
      </c>
      <c r="I25" s="301">
        <f t="shared" si="3"/>
        <v>588192</v>
      </c>
      <c r="J25" s="301">
        <f t="shared" si="3"/>
        <v>544200</v>
      </c>
      <c r="K25" s="301">
        <f t="shared" si="3"/>
        <v>122592</v>
      </c>
      <c r="L25" s="301">
        <f t="shared" si="3"/>
        <v>547800</v>
      </c>
      <c r="M25" s="301">
        <f t="shared" si="3"/>
        <v>334596</v>
      </c>
      <c r="N25" s="301">
        <f t="shared" si="3"/>
        <v>104868</v>
      </c>
      <c r="O25" s="301">
        <f t="shared" si="3"/>
        <v>375828</v>
      </c>
      <c r="P25" s="301">
        <f t="shared" si="3"/>
        <v>163860</v>
      </c>
      <c r="Q25" s="301">
        <f t="shared" si="3"/>
        <v>80064</v>
      </c>
      <c r="R25" s="301">
        <f t="shared" si="3"/>
        <v>357156</v>
      </c>
      <c r="S25" s="145">
        <f t="shared" si="3"/>
        <v>0</v>
      </c>
    </row>
    <row r="26" spans="1:19" ht="16" outlineLevel="2">
      <c r="A26" s="753" t="s">
        <v>78</v>
      </c>
      <c r="B26" s="754" t="s">
        <v>75</v>
      </c>
      <c r="C26" s="754">
        <v>711003</v>
      </c>
      <c r="D26" s="68" t="s">
        <v>25</v>
      </c>
      <c r="E26" s="72">
        <f t="shared" ref="E26:E55" si="4">SUM(F26:S26)</f>
        <v>2360406</v>
      </c>
      <c r="F26" s="120">
        <v>407778</v>
      </c>
      <c r="G26" s="121">
        <v>187914</v>
      </c>
      <c r="H26" s="302">
        <v>155136</v>
      </c>
      <c r="I26" s="302">
        <v>294096</v>
      </c>
      <c r="J26" s="302">
        <v>272100</v>
      </c>
      <c r="K26" s="302">
        <v>61296</v>
      </c>
      <c r="L26" s="302">
        <v>273900</v>
      </c>
      <c r="M26" s="302">
        <v>167298</v>
      </c>
      <c r="N26" s="302">
        <v>52434</v>
      </c>
      <c r="O26" s="302">
        <v>187914</v>
      </c>
      <c r="P26" s="302">
        <v>81930</v>
      </c>
      <c r="Q26" s="302">
        <v>40032</v>
      </c>
      <c r="R26" s="302">
        <v>178578</v>
      </c>
      <c r="S26" s="122">
        <v>0</v>
      </c>
    </row>
    <row r="27" spans="1:19" ht="16" outlineLevel="2">
      <c r="A27" s="753"/>
      <c r="B27" s="754"/>
      <c r="C27" s="754"/>
      <c r="D27" s="69" t="s">
        <v>26</v>
      </c>
      <c r="E27" s="73">
        <f t="shared" si="4"/>
        <v>2360406</v>
      </c>
      <c r="F27" s="123">
        <v>407778</v>
      </c>
      <c r="G27" s="124">
        <v>187914</v>
      </c>
      <c r="H27" s="303">
        <v>155136</v>
      </c>
      <c r="I27" s="303">
        <v>294096</v>
      </c>
      <c r="J27" s="303">
        <v>272100</v>
      </c>
      <c r="K27" s="303">
        <v>61296</v>
      </c>
      <c r="L27" s="303">
        <v>273900</v>
      </c>
      <c r="M27" s="303">
        <v>167298</v>
      </c>
      <c r="N27" s="303">
        <v>52434</v>
      </c>
      <c r="O27" s="303">
        <v>187914</v>
      </c>
      <c r="P27" s="303">
        <v>81930</v>
      </c>
      <c r="Q27" s="303">
        <v>40032</v>
      </c>
      <c r="R27" s="303">
        <v>178578</v>
      </c>
      <c r="S27" s="125">
        <v>0</v>
      </c>
    </row>
    <row r="28" spans="1:19" ht="16" outlineLevel="2">
      <c r="A28" s="753"/>
      <c r="B28" s="754"/>
      <c r="C28" s="754"/>
      <c r="D28" s="69" t="s">
        <v>27</v>
      </c>
      <c r="E28" s="73">
        <f t="shared" si="4"/>
        <v>0</v>
      </c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5">
        <v>0</v>
      </c>
    </row>
    <row r="29" spans="1:19" ht="16" outlineLevel="2">
      <c r="A29" s="753"/>
      <c r="B29" s="754"/>
      <c r="C29" s="754"/>
      <c r="D29" s="69" t="s">
        <v>28</v>
      </c>
      <c r="E29" s="73">
        <f t="shared" si="4"/>
        <v>0</v>
      </c>
      <c r="F29" s="123"/>
      <c r="G29" s="124"/>
      <c r="H29" s="303"/>
      <c r="I29" s="303"/>
      <c r="J29" s="303"/>
      <c r="K29" s="303"/>
      <c r="L29" s="303"/>
      <c r="M29" s="303"/>
      <c r="N29" s="303"/>
      <c r="O29" s="303"/>
      <c r="P29" s="303"/>
      <c r="Q29" s="303"/>
      <c r="R29" s="303">
        <v>0</v>
      </c>
      <c r="S29" s="125">
        <v>0</v>
      </c>
    </row>
    <row r="30" spans="1:19" ht="16" outlineLevel="2">
      <c r="A30" s="753"/>
      <c r="B30" s="754"/>
      <c r="C30" s="754"/>
      <c r="D30" s="69" t="s">
        <v>29</v>
      </c>
      <c r="E30" s="73">
        <f t="shared" si="4"/>
        <v>0</v>
      </c>
      <c r="F30" s="123"/>
      <c r="G30" s="124"/>
      <c r="H30" s="303"/>
      <c r="I30" s="303"/>
      <c r="J30" s="303"/>
      <c r="K30" s="303"/>
      <c r="L30" s="303"/>
      <c r="M30" s="303"/>
      <c r="N30" s="303"/>
      <c r="O30" s="303"/>
      <c r="P30" s="303"/>
      <c r="Q30" s="303"/>
      <c r="R30" s="303">
        <v>0</v>
      </c>
      <c r="S30" s="125">
        <v>0</v>
      </c>
    </row>
    <row r="31" spans="1:19" ht="16" outlineLevel="2">
      <c r="A31" s="753"/>
      <c r="B31" s="754"/>
      <c r="C31" s="754"/>
      <c r="D31" s="69" t="s">
        <v>30</v>
      </c>
      <c r="E31" s="73">
        <f t="shared" si="4"/>
        <v>0</v>
      </c>
      <c r="F31" s="123"/>
      <c r="G31" s="124"/>
      <c r="H31" s="303"/>
      <c r="I31" s="303"/>
      <c r="J31" s="303"/>
      <c r="K31" s="303"/>
      <c r="L31" s="303"/>
      <c r="M31" s="303"/>
      <c r="N31" s="303"/>
      <c r="O31" s="303"/>
      <c r="P31" s="303"/>
      <c r="Q31" s="303"/>
      <c r="R31" s="303">
        <v>0</v>
      </c>
      <c r="S31" s="125">
        <v>0</v>
      </c>
    </row>
    <row r="32" spans="1:19" ht="16" outlineLevel="2">
      <c r="A32" s="753"/>
      <c r="B32" s="754"/>
      <c r="C32" s="754"/>
      <c r="D32" s="69" t="s">
        <v>31</v>
      </c>
      <c r="E32" s="73">
        <f t="shared" si="4"/>
        <v>0</v>
      </c>
      <c r="F32" s="123"/>
      <c r="G32" s="124"/>
      <c r="H32" s="303"/>
      <c r="I32" s="303"/>
      <c r="J32" s="303"/>
      <c r="K32" s="303"/>
      <c r="L32" s="303"/>
      <c r="M32" s="303"/>
      <c r="N32" s="303"/>
      <c r="O32" s="303"/>
      <c r="P32" s="303"/>
      <c r="Q32" s="303"/>
      <c r="R32" s="303">
        <v>0</v>
      </c>
      <c r="S32" s="125">
        <v>0</v>
      </c>
    </row>
    <row r="33" spans="1:19" ht="16" outlineLevel="2">
      <c r="A33" s="753"/>
      <c r="B33" s="754"/>
      <c r="C33" s="754"/>
      <c r="D33" s="69" t="s">
        <v>32</v>
      </c>
      <c r="E33" s="73">
        <f t="shared" si="4"/>
        <v>0</v>
      </c>
      <c r="F33" s="123"/>
      <c r="G33" s="124"/>
      <c r="H33" s="303"/>
      <c r="I33" s="303"/>
      <c r="J33" s="303"/>
      <c r="K33" s="303"/>
      <c r="L33" s="303"/>
      <c r="M33" s="303"/>
      <c r="N33" s="303"/>
      <c r="O33" s="303"/>
      <c r="P33" s="303"/>
      <c r="Q33" s="303"/>
      <c r="R33" s="303">
        <v>0</v>
      </c>
      <c r="S33" s="125">
        <v>0</v>
      </c>
    </row>
    <row r="34" spans="1:19" ht="16" outlineLevel="2">
      <c r="A34" s="753"/>
      <c r="B34" s="754"/>
      <c r="C34" s="754"/>
      <c r="D34" s="69" t="s">
        <v>33</v>
      </c>
      <c r="E34" s="73">
        <f t="shared" si="4"/>
        <v>0</v>
      </c>
      <c r="F34" s="123"/>
      <c r="G34" s="124"/>
      <c r="H34" s="303"/>
      <c r="I34" s="303"/>
      <c r="J34" s="303"/>
      <c r="K34" s="303"/>
      <c r="L34" s="303"/>
      <c r="M34" s="303"/>
      <c r="N34" s="303"/>
      <c r="O34" s="303"/>
      <c r="P34" s="303"/>
      <c r="Q34" s="303"/>
      <c r="R34" s="303">
        <v>0</v>
      </c>
      <c r="S34" s="125">
        <v>0</v>
      </c>
    </row>
    <row r="35" spans="1:19" ht="17" outlineLevel="2" thickBot="1">
      <c r="A35" s="753"/>
      <c r="B35" s="754"/>
      <c r="C35" s="754"/>
      <c r="D35" s="70" t="s">
        <v>34</v>
      </c>
      <c r="E35" s="74">
        <f t="shared" si="4"/>
        <v>0</v>
      </c>
      <c r="F35" s="126"/>
      <c r="G35" s="127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>
        <v>0</v>
      </c>
      <c r="S35" s="128">
        <v>0</v>
      </c>
    </row>
    <row r="36" spans="1:19" ht="16" outlineLevel="2">
      <c r="A36" s="753" t="s">
        <v>78</v>
      </c>
      <c r="B36" s="754" t="s">
        <v>80</v>
      </c>
      <c r="C36" s="754">
        <v>633013</v>
      </c>
      <c r="D36" s="68" t="s">
        <v>25</v>
      </c>
      <c r="E36" s="73">
        <f t="shared" si="4"/>
        <v>0</v>
      </c>
      <c r="F36" s="120"/>
      <c r="G36" s="121"/>
      <c r="H36" s="302"/>
      <c r="I36" s="302"/>
      <c r="J36" s="302"/>
      <c r="K36" s="302"/>
      <c r="L36" s="302"/>
      <c r="M36" s="302"/>
      <c r="N36" s="302"/>
      <c r="O36" s="302"/>
      <c r="P36" s="302"/>
      <c r="Q36" s="302"/>
      <c r="R36" s="302">
        <v>0</v>
      </c>
      <c r="S36" s="122">
        <v>0</v>
      </c>
    </row>
    <row r="37" spans="1:19" ht="16" outlineLevel="2">
      <c r="A37" s="753"/>
      <c r="B37" s="754"/>
      <c r="C37" s="754"/>
      <c r="D37" s="69" t="s">
        <v>26</v>
      </c>
      <c r="E37" s="73">
        <f t="shared" si="4"/>
        <v>0</v>
      </c>
      <c r="F37" s="123"/>
      <c r="G37" s="124"/>
      <c r="H37" s="303"/>
      <c r="I37" s="303"/>
      <c r="J37" s="303"/>
      <c r="K37" s="303"/>
      <c r="L37" s="303"/>
      <c r="M37" s="303"/>
      <c r="N37" s="303"/>
      <c r="O37" s="303"/>
      <c r="P37" s="303"/>
      <c r="Q37" s="303"/>
      <c r="R37" s="303">
        <v>0</v>
      </c>
      <c r="S37" s="125">
        <v>0</v>
      </c>
    </row>
    <row r="38" spans="1:19" ht="16" outlineLevel="2">
      <c r="A38" s="753"/>
      <c r="B38" s="754"/>
      <c r="C38" s="754"/>
      <c r="D38" s="69" t="s">
        <v>27</v>
      </c>
      <c r="E38" s="73">
        <f t="shared" si="4"/>
        <v>0</v>
      </c>
      <c r="F38" s="123"/>
      <c r="G38" s="124"/>
      <c r="H38" s="303"/>
      <c r="I38" s="303"/>
      <c r="J38" s="303"/>
      <c r="K38" s="303"/>
      <c r="L38" s="303"/>
      <c r="M38" s="303"/>
      <c r="N38" s="303"/>
      <c r="O38" s="303"/>
      <c r="P38" s="303"/>
      <c r="Q38" s="303"/>
      <c r="R38" s="303">
        <v>0</v>
      </c>
      <c r="S38" s="125">
        <v>0</v>
      </c>
    </row>
    <row r="39" spans="1:19" ht="16" outlineLevel="2">
      <c r="A39" s="753"/>
      <c r="B39" s="754"/>
      <c r="C39" s="754"/>
      <c r="D39" s="69" t="s">
        <v>28</v>
      </c>
      <c r="E39" s="73">
        <f t="shared" si="4"/>
        <v>0</v>
      </c>
      <c r="F39" s="123"/>
      <c r="G39" s="124"/>
      <c r="H39" s="303"/>
      <c r="I39" s="303"/>
      <c r="J39" s="303"/>
      <c r="K39" s="303"/>
      <c r="L39" s="303"/>
      <c r="M39" s="303"/>
      <c r="N39" s="303"/>
      <c r="O39" s="303"/>
      <c r="P39" s="303"/>
      <c r="Q39" s="303"/>
      <c r="R39" s="303">
        <v>0</v>
      </c>
      <c r="S39" s="125">
        <v>0</v>
      </c>
    </row>
    <row r="40" spans="1:19" ht="16" outlineLevel="2">
      <c r="A40" s="753"/>
      <c r="B40" s="754"/>
      <c r="C40" s="754"/>
      <c r="D40" s="69" t="s">
        <v>29</v>
      </c>
      <c r="E40" s="73">
        <f t="shared" si="4"/>
        <v>0</v>
      </c>
      <c r="F40" s="123"/>
      <c r="G40" s="124"/>
      <c r="H40" s="303"/>
      <c r="I40" s="303"/>
      <c r="J40" s="303"/>
      <c r="K40" s="303"/>
      <c r="L40" s="303"/>
      <c r="M40" s="303"/>
      <c r="N40" s="303"/>
      <c r="O40" s="303"/>
      <c r="P40" s="303"/>
      <c r="Q40" s="303"/>
      <c r="R40" s="303">
        <v>0</v>
      </c>
      <c r="S40" s="125">
        <v>0</v>
      </c>
    </row>
    <row r="41" spans="1:19" ht="16" outlineLevel="2">
      <c r="A41" s="753"/>
      <c r="B41" s="754"/>
      <c r="C41" s="754"/>
      <c r="D41" s="69" t="s">
        <v>30</v>
      </c>
      <c r="E41" s="73">
        <f t="shared" si="4"/>
        <v>0</v>
      </c>
      <c r="F41" s="123"/>
      <c r="G41" s="124"/>
      <c r="H41" s="303"/>
      <c r="I41" s="303"/>
      <c r="J41" s="303"/>
      <c r="K41" s="303"/>
      <c r="L41" s="303"/>
      <c r="M41" s="303"/>
      <c r="N41" s="303"/>
      <c r="O41" s="303"/>
      <c r="P41" s="303"/>
      <c r="Q41" s="303"/>
      <c r="R41" s="303">
        <v>0</v>
      </c>
      <c r="S41" s="125">
        <v>0</v>
      </c>
    </row>
    <row r="42" spans="1:19" ht="16" outlineLevel="2">
      <c r="A42" s="753"/>
      <c r="B42" s="754"/>
      <c r="C42" s="754"/>
      <c r="D42" s="69" t="s">
        <v>31</v>
      </c>
      <c r="E42" s="73">
        <f t="shared" si="4"/>
        <v>0</v>
      </c>
      <c r="F42" s="123"/>
      <c r="G42" s="124"/>
      <c r="H42" s="303"/>
      <c r="I42" s="303"/>
      <c r="J42" s="303"/>
      <c r="K42" s="303"/>
      <c r="L42" s="303"/>
      <c r="M42" s="303"/>
      <c r="N42" s="303"/>
      <c r="O42" s="303"/>
      <c r="P42" s="303"/>
      <c r="Q42" s="303"/>
      <c r="R42" s="303">
        <v>0</v>
      </c>
      <c r="S42" s="125">
        <v>0</v>
      </c>
    </row>
    <row r="43" spans="1:19" ht="16" outlineLevel="2">
      <c r="A43" s="753"/>
      <c r="B43" s="754"/>
      <c r="C43" s="754"/>
      <c r="D43" s="69" t="s">
        <v>32</v>
      </c>
      <c r="E43" s="73">
        <f t="shared" si="4"/>
        <v>0</v>
      </c>
      <c r="F43" s="123"/>
      <c r="G43" s="124"/>
      <c r="H43" s="303"/>
      <c r="I43" s="303"/>
      <c r="J43" s="303"/>
      <c r="K43" s="303"/>
      <c r="L43" s="303"/>
      <c r="M43" s="303"/>
      <c r="N43" s="303"/>
      <c r="O43" s="303"/>
      <c r="P43" s="303"/>
      <c r="Q43" s="303"/>
      <c r="R43" s="303">
        <v>0</v>
      </c>
      <c r="S43" s="125">
        <v>0</v>
      </c>
    </row>
    <row r="44" spans="1:19" ht="16" outlineLevel="2">
      <c r="A44" s="753"/>
      <c r="B44" s="754"/>
      <c r="C44" s="754"/>
      <c r="D44" s="69" t="s">
        <v>33</v>
      </c>
      <c r="E44" s="73">
        <f t="shared" si="4"/>
        <v>0</v>
      </c>
      <c r="F44" s="123"/>
      <c r="G44" s="124"/>
      <c r="H44" s="303"/>
      <c r="I44" s="303"/>
      <c r="J44" s="303"/>
      <c r="K44" s="303"/>
      <c r="L44" s="303"/>
      <c r="M44" s="303"/>
      <c r="N44" s="303"/>
      <c r="O44" s="303"/>
      <c r="P44" s="303"/>
      <c r="Q44" s="303"/>
      <c r="R44" s="303">
        <v>0</v>
      </c>
      <c r="S44" s="125">
        <v>0</v>
      </c>
    </row>
    <row r="45" spans="1:19" ht="17" outlineLevel="2" thickBot="1">
      <c r="A45" s="753"/>
      <c r="B45" s="754"/>
      <c r="C45" s="754"/>
      <c r="D45" s="70" t="s">
        <v>34</v>
      </c>
      <c r="E45" s="74">
        <f t="shared" si="4"/>
        <v>0</v>
      </c>
      <c r="F45" s="126"/>
      <c r="G45" s="127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>
        <v>0</v>
      </c>
      <c r="S45" s="128">
        <v>0</v>
      </c>
    </row>
    <row r="46" spans="1:19" ht="16" outlineLevel="2">
      <c r="A46" s="753" t="s">
        <v>79</v>
      </c>
      <c r="B46" s="754" t="s">
        <v>80</v>
      </c>
      <c r="C46" s="754">
        <v>637001</v>
      </c>
      <c r="D46" s="68" t="s">
        <v>25</v>
      </c>
      <c r="E46" s="73">
        <f t="shared" si="4"/>
        <v>0</v>
      </c>
      <c r="F46" s="120"/>
      <c r="G46" s="121"/>
      <c r="H46" s="302"/>
      <c r="I46" s="302"/>
      <c r="J46" s="302"/>
      <c r="K46" s="302"/>
      <c r="L46" s="302"/>
      <c r="M46" s="302"/>
      <c r="N46" s="302"/>
      <c r="O46" s="302"/>
      <c r="P46" s="302"/>
      <c r="Q46" s="302"/>
      <c r="R46" s="302">
        <v>0</v>
      </c>
      <c r="S46" s="122">
        <v>0</v>
      </c>
    </row>
    <row r="47" spans="1:19" ht="16" outlineLevel="2">
      <c r="A47" s="753"/>
      <c r="B47" s="754"/>
      <c r="C47" s="754"/>
      <c r="D47" s="69" t="s">
        <v>26</v>
      </c>
      <c r="E47" s="73">
        <f t="shared" si="4"/>
        <v>0</v>
      </c>
      <c r="F47" s="123"/>
      <c r="G47" s="124"/>
      <c r="H47" s="303"/>
      <c r="I47" s="303"/>
      <c r="J47" s="303"/>
      <c r="K47" s="303"/>
      <c r="L47" s="303"/>
      <c r="M47" s="303"/>
      <c r="N47" s="303"/>
      <c r="O47" s="303"/>
      <c r="P47" s="303"/>
      <c r="Q47" s="303"/>
      <c r="R47" s="303">
        <v>0</v>
      </c>
      <c r="S47" s="125">
        <v>0</v>
      </c>
    </row>
    <row r="48" spans="1:19" ht="16" outlineLevel="2">
      <c r="A48" s="753"/>
      <c r="B48" s="754"/>
      <c r="C48" s="754"/>
      <c r="D48" s="69" t="s">
        <v>27</v>
      </c>
      <c r="E48" s="73">
        <f t="shared" si="4"/>
        <v>0</v>
      </c>
      <c r="F48" s="123">
        <v>0</v>
      </c>
      <c r="G48" s="124">
        <v>0</v>
      </c>
      <c r="H48" s="303">
        <v>0</v>
      </c>
      <c r="I48" s="303"/>
      <c r="J48" s="303"/>
      <c r="K48" s="303"/>
      <c r="L48" s="303"/>
      <c r="M48" s="303"/>
      <c r="N48" s="303"/>
      <c r="O48" s="303"/>
      <c r="P48" s="303"/>
      <c r="Q48" s="303"/>
      <c r="R48" s="303">
        <v>0</v>
      </c>
      <c r="S48" s="125">
        <v>0</v>
      </c>
    </row>
    <row r="49" spans="1:19" ht="16" outlineLevel="2">
      <c r="A49" s="753"/>
      <c r="B49" s="754"/>
      <c r="C49" s="754"/>
      <c r="D49" s="69" t="s">
        <v>28</v>
      </c>
      <c r="E49" s="73">
        <f t="shared" si="4"/>
        <v>0</v>
      </c>
      <c r="F49" s="123">
        <v>0</v>
      </c>
      <c r="G49" s="124">
        <v>0</v>
      </c>
      <c r="H49" s="303">
        <v>0</v>
      </c>
      <c r="I49" s="303"/>
      <c r="J49" s="303"/>
      <c r="K49" s="303"/>
      <c r="L49" s="303"/>
      <c r="M49" s="303"/>
      <c r="N49" s="303"/>
      <c r="O49" s="303"/>
      <c r="P49" s="303"/>
      <c r="Q49" s="303"/>
      <c r="R49" s="303">
        <v>0</v>
      </c>
      <c r="S49" s="125">
        <v>0</v>
      </c>
    </row>
    <row r="50" spans="1:19" ht="16" outlineLevel="2">
      <c r="A50" s="753"/>
      <c r="B50" s="754"/>
      <c r="C50" s="754"/>
      <c r="D50" s="69" t="s">
        <v>29</v>
      </c>
      <c r="E50" s="73">
        <f t="shared" si="4"/>
        <v>0</v>
      </c>
      <c r="F50" s="123">
        <v>0</v>
      </c>
      <c r="G50" s="124">
        <v>0</v>
      </c>
      <c r="H50" s="303">
        <v>0</v>
      </c>
      <c r="I50" s="303"/>
      <c r="J50" s="303"/>
      <c r="K50" s="303"/>
      <c r="L50" s="303"/>
      <c r="M50" s="303"/>
      <c r="N50" s="303"/>
      <c r="O50" s="303"/>
      <c r="P50" s="303"/>
      <c r="Q50" s="303"/>
      <c r="R50" s="303">
        <v>0</v>
      </c>
      <c r="S50" s="125">
        <v>0</v>
      </c>
    </row>
    <row r="51" spans="1:19" ht="16" outlineLevel="2">
      <c r="A51" s="753"/>
      <c r="B51" s="754"/>
      <c r="C51" s="754"/>
      <c r="D51" s="69" t="s">
        <v>30</v>
      </c>
      <c r="E51" s="73">
        <f t="shared" si="4"/>
        <v>0</v>
      </c>
      <c r="F51" s="123">
        <v>0</v>
      </c>
      <c r="G51" s="124">
        <v>0</v>
      </c>
      <c r="H51" s="303">
        <v>0</v>
      </c>
      <c r="I51" s="303"/>
      <c r="J51" s="303"/>
      <c r="K51" s="303"/>
      <c r="L51" s="303"/>
      <c r="M51" s="303"/>
      <c r="N51" s="303"/>
      <c r="O51" s="303"/>
      <c r="P51" s="303"/>
      <c r="Q51" s="303"/>
      <c r="R51" s="303">
        <v>0</v>
      </c>
      <c r="S51" s="125">
        <v>0</v>
      </c>
    </row>
    <row r="52" spans="1:19" ht="16" outlineLevel="2">
      <c r="A52" s="753"/>
      <c r="B52" s="754"/>
      <c r="C52" s="754"/>
      <c r="D52" s="69" t="s">
        <v>31</v>
      </c>
      <c r="E52" s="73">
        <f t="shared" si="4"/>
        <v>0</v>
      </c>
      <c r="F52" s="123">
        <v>0</v>
      </c>
      <c r="G52" s="124">
        <v>0</v>
      </c>
      <c r="H52" s="303">
        <v>0</v>
      </c>
      <c r="I52" s="303"/>
      <c r="J52" s="303"/>
      <c r="K52" s="303"/>
      <c r="L52" s="303"/>
      <c r="M52" s="303"/>
      <c r="N52" s="303"/>
      <c r="O52" s="303"/>
      <c r="P52" s="303"/>
      <c r="Q52" s="303"/>
      <c r="R52" s="303">
        <v>0</v>
      </c>
      <c r="S52" s="125">
        <v>0</v>
      </c>
    </row>
    <row r="53" spans="1:19" ht="16" outlineLevel="2">
      <c r="A53" s="753"/>
      <c r="B53" s="754"/>
      <c r="C53" s="754"/>
      <c r="D53" s="69" t="s">
        <v>32</v>
      </c>
      <c r="E53" s="73">
        <f t="shared" si="4"/>
        <v>0</v>
      </c>
      <c r="F53" s="123">
        <v>0</v>
      </c>
      <c r="G53" s="124">
        <v>0</v>
      </c>
      <c r="H53" s="303">
        <v>0</v>
      </c>
      <c r="I53" s="303"/>
      <c r="J53" s="303"/>
      <c r="K53" s="303"/>
      <c r="L53" s="303"/>
      <c r="M53" s="303"/>
      <c r="N53" s="303"/>
      <c r="O53" s="303"/>
      <c r="P53" s="303"/>
      <c r="Q53" s="303"/>
      <c r="R53" s="303">
        <v>0</v>
      </c>
      <c r="S53" s="125">
        <v>0</v>
      </c>
    </row>
    <row r="54" spans="1:19" ht="16" outlineLevel="2">
      <c r="A54" s="753"/>
      <c r="B54" s="754"/>
      <c r="C54" s="754"/>
      <c r="D54" s="69" t="s">
        <v>33</v>
      </c>
      <c r="E54" s="73">
        <f t="shared" si="4"/>
        <v>0</v>
      </c>
      <c r="F54" s="123">
        <v>0</v>
      </c>
      <c r="G54" s="124">
        <v>0</v>
      </c>
      <c r="H54" s="303">
        <v>0</v>
      </c>
      <c r="I54" s="303"/>
      <c r="J54" s="303"/>
      <c r="K54" s="303"/>
      <c r="L54" s="303"/>
      <c r="M54" s="303"/>
      <c r="N54" s="303"/>
      <c r="O54" s="303"/>
      <c r="P54" s="303"/>
      <c r="Q54" s="303"/>
      <c r="R54" s="303">
        <v>0</v>
      </c>
      <c r="S54" s="125">
        <v>0</v>
      </c>
    </row>
    <row r="55" spans="1:19" ht="17" outlineLevel="2" thickBot="1">
      <c r="A55" s="753"/>
      <c r="B55" s="754"/>
      <c r="C55" s="754"/>
      <c r="D55" s="69" t="s">
        <v>34</v>
      </c>
      <c r="E55" s="74">
        <f t="shared" si="4"/>
        <v>0</v>
      </c>
      <c r="F55" s="126">
        <v>0</v>
      </c>
      <c r="G55" s="127">
        <v>0</v>
      </c>
      <c r="H55" s="304">
        <v>0</v>
      </c>
      <c r="I55" s="304"/>
      <c r="J55" s="304"/>
      <c r="K55" s="304"/>
      <c r="L55" s="304"/>
      <c r="M55" s="304"/>
      <c r="N55" s="304"/>
      <c r="O55" s="304"/>
      <c r="P55" s="304"/>
      <c r="Q55" s="304"/>
      <c r="R55" s="304">
        <v>0</v>
      </c>
      <c r="S55" s="128">
        <v>0</v>
      </c>
    </row>
    <row r="56" spans="1:19" ht="16" thickBot="1">
      <c r="A56" s="751" t="s">
        <v>81</v>
      </c>
      <c r="B56" s="752"/>
      <c r="C56" s="752"/>
      <c r="D56" s="82"/>
      <c r="E56" s="78">
        <f t="shared" ref="E56:S56" si="5">E57+E78</f>
        <v>3993600</v>
      </c>
      <c r="F56" s="79">
        <f t="shared" si="5"/>
        <v>332800</v>
      </c>
      <c r="G56" s="79">
        <f t="shared" si="5"/>
        <v>332800</v>
      </c>
      <c r="H56" s="297">
        <f t="shared" si="5"/>
        <v>332800</v>
      </c>
      <c r="I56" s="297">
        <f t="shared" si="5"/>
        <v>332800</v>
      </c>
      <c r="J56" s="297">
        <f t="shared" si="5"/>
        <v>332800</v>
      </c>
      <c r="K56" s="297">
        <f t="shared" si="5"/>
        <v>332800</v>
      </c>
      <c r="L56" s="297">
        <f t="shared" si="5"/>
        <v>332800</v>
      </c>
      <c r="M56" s="297">
        <f t="shared" si="5"/>
        <v>332800</v>
      </c>
      <c r="N56" s="297">
        <f t="shared" si="5"/>
        <v>332800</v>
      </c>
      <c r="O56" s="297">
        <f t="shared" si="5"/>
        <v>332800</v>
      </c>
      <c r="P56" s="297">
        <f t="shared" si="5"/>
        <v>332800</v>
      </c>
      <c r="Q56" s="297">
        <f t="shared" si="5"/>
        <v>332800</v>
      </c>
      <c r="R56" s="297">
        <f t="shared" si="5"/>
        <v>0</v>
      </c>
      <c r="S56" s="80">
        <f t="shared" si="5"/>
        <v>0</v>
      </c>
    </row>
    <row r="57" spans="1:19" ht="16" outlineLevel="1" thickBot="1">
      <c r="A57" s="17" t="s">
        <v>108</v>
      </c>
      <c r="B57" s="17"/>
      <c r="C57" s="17"/>
      <c r="D57" s="28"/>
      <c r="E57" s="138">
        <f t="shared" ref="E57:S57" si="6">SUM(E58:E77)</f>
        <v>0</v>
      </c>
      <c r="F57" s="139">
        <f t="shared" si="6"/>
        <v>0</v>
      </c>
      <c r="G57" s="139">
        <f t="shared" si="6"/>
        <v>0</v>
      </c>
      <c r="H57" s="305">
        <f t="shared" si="6"/>
        <v>0</v>
      </c>
      <c r="I57" s="305">
        <f t="shared" si="6"/>
        <v>0</v>
      </c>
      <c r="J57" s="305">
        <f t="shared" si="6"/>
        <v>0</v>
      </c>
      <c r="K57" s="305">
        <f t="shared" si="6"/>
        <v>0</v>
      </c>
      <c r="L57" s="305">
        <f t="shared" si="6"/>
        <v>0</v>
      </c>
      <c r="M57" s="305">
        <f t="shared" si="6"/>
        <v>0</v>
      </c>
      <c r="N57" s="305">
        <f t="shared" si="6"/>
        <v>0</v>
      </c>
      <c r="O57" s="305">
        <f t="shared" si="6"/>
        <v>0</v>
      </c>
      <c r="P57" s="305">
        <f t="shared" si="6"/>
        <v>0</v>
      </c>
      <c r="Q57" s="305">
        <f t="shared" si="6"/>
        <v>0</v>
      </c>
      <c r="R57" s="305">
        <f t="shared" si="6"/>
        <v>0</v>
      </c>
      <c r="S57" s="36">
        <f t="shared" si="6"/>
        <v>0</v>
      </c>
    </row>
    <row r="58" spans="1:19" ht="16" outlineLevel="2">
      <c r="A58" s="753" t="s">
        <v>82</v>
      </c>
      <c r="B58" s="754" t="s">
        <v>83</v>
      </c>
      <c r="C58" s="754">
        <v>635009</v>
      </c>
      <c r="D58" s="68" t="s">
        <v>25</v>
      </c>
      <c r="E58" s="65">
        <f t="shared" ref="E58:E77" si="7">SUM(F58:S58)</f>
        <v>0</v>
      </c>
      <c r="F58" s="129">
        <v>0</v>
      </c>
      <c r="G58" s="130">
        <v>0</v>
      </c>
      <c r="H58" s="298"/>
      <c r="I58" s="298"/>
      <c r="J58" s="298"/>
      <c r="K58" s="298"/>
      <c r="L58" s="298"/>
      <c r="M58" s="298"/>
      <c r="N58" s="298"/>
      <c r="O58" s="298"/>
      <c r="P58" s="298"/>
      <c r="Q58" s="298"/>
      <c r="R58" s="298">
        <v>0</v>
      </c>
      <c r="S58" s="135">
        <v>0</v>
      </c>
    </row>
    <row r="59" spans="1:19" ht="16" outlineLevel="2">
      <c r="A59" s="753"/>
      <c r="B59" s="754"/>
      <c r="C59" s="754"/>
      <c r="D59" s="69" t="s">
        <v>26</v>
      </c>
      <c r="E59" s="66">
        <f t="shared" si="7"/>
        <v>0</v>
      </c>
      <c r="F59" s="131">
        <v>0</v>
      </c>
      <c r="G59" s="132">
        <v>0</v>
      </c>
      <c r="H59" s="299"/>
      <c r="I59" s="299"/>
      <c r="J59" s="299"/>
      <c r="K59" s="299"/>
      <c r="L59" s="299"/>
      <c r="M59" s="299"/>
      <c r="N59" s="299"/>
      <c r="O59" s="299"/>
      <c r="P59" s="299"/>
      <c r="Q59" s="299"/>
      <c r="R59" s="299">
        <v>0</v>
      </c>
      <c r="S59" s="136">
        <v>0</v>
      </c>
    </row>
    <row r="60" spans="1:19" ht="16" outlineLevel="2">
      <c r="A60" s="753"/>
      <c r="B60" s="754"/>
      <c r="C60" s="754"/>
      <c r="D60" s="69" t="s">
        <v>27</v>
      </c>
      <c r="E60" s="66">
        <f t="shared" si="7"/>
        <v>0</v>
      </c>
      <c r="F60" s="131">
        <v>0</v>
      </c>
      <c r="G60" s="132">
        <v>0</v>
      </c>
      <c r="H60" s="299"/>
      <c r="I60" s="299"/>
      <c r="J60" s="299"/>
      <c r="K60" s="299"/>
      <c r="L60" s="299"/>
      <c r="M60" s="299"/>
      <c r="N60" s="299"/>
      <c r="O60" s="299"/>
      <c r="P60" s="299"/>
      <c r="Q60" s="299"/>
      <c r="R60" s="299">
        <v>0</v>
      </c>
      <c r="S60" s="136">
        <v>0</v>
      </c>
    </row>
    <row r="61" spans="1:19" ht="16" outlineLevel="2">
      <c r="A61" s="753"/>
      <c r="B61" s="754"/>
      <c r="C61" s="754"/>
      <c r="D61" s="69" t="s">
        <v>28</v>
      </c>
      <c r="E61" s="66">
        <f t="shared" si="7"/>
        <v>0</v>
      </c>
      <c r="F61" s="131">
        <v>0</v>
      </c>
      <c r="G61" s="132">
        <v>0</v>
      </c>
      <c r="H61" s="299"/>
      <c r="I61" s="299"/>
      <c r="J61" s="299"/>
      <c r="K61" s="299"/>
      <c r="L61" s="299"/>
      <c r="M61" s="299"/>
      <c r="N61" s="299"/>
      <c r="O61" s="299"/>
      <c r="P61" s="299"/>
      <c r="Q61" s="299"/>
      <c r="R61" s="299">
        <v>0</v>
      </c>
      <c r="S61" s="136">
        <v>0</v>
      </c>
    </row>
    <row r="62" spans="1:19" ht="16" outlineLevel="2">
      <c r="A62" s="753"/>
      <c r="B62" s="754"/>
      <c r="C62" s="754"/>
      <c r="D62" s="69" t="s">
        <v>29</v>
      </c>
      <c r="E62" s="66">
        <f t="shared" si="7"/>
        <v>0</v>
      </c>
      <c r="F62" s="131">
        <v>0</v>
      </c>
      <c r="G62" s="132">
        <v>0</v>
      </c>
      <c r="H62" s="299"/>
      <c r="I62" s="299"/>
      <c r="J62" s="299"/>
      <c r="K62" s="299"/>
      <c r="L62" s="299"/>
      <c r="M62" s="299"/>
      <c r="N62" s="299"/>
      <c r="O62" s="299"/>
      <c r="P62" s="299"/>
      <c r="Q62" s="299"/>
      <c r="R62" s="299">
        <v>0</v>
      </c>
      <c r="S62" s="136">
        <v>0</v>
      </c>
    </row>
    <row r="63" spans="1:19" ht="16" outlineLevel="2">
      <c r="A63" s="753"/>
      <c r="B63" s="754"/>
      <c r="C63" s="754"/>
      <c r="D63" s="69" t="s">
        <v>30</v>
      </c>
      <c r="E63" s="66">
        <f t="shared" si="7"/>
        <v>0</v>
      </c>
      <c r="F63" s="131">
        <v>0</v>
      </c>
      <c r="G63" s="132">
        <v>0</v>
      </c>
      <c r="H63" s="299"/>
      <c r="I63" s="299"/>
      <c r="J63" s="299"/>
      <c r="K63" s="299"/>
      <c r="L63" s="299"/>
      <c r="M63" s="299"/>
      <c r="N63" s="299"/>
      <c r="O63" s="299"/>
      <c r="P63" s="299"/>
      <c r="Q63" s="299"/>
      <c r="R63" s="299">
        <v>0</v>
      </c>
      <c r="S63" s="136">
        <v>0</v>
      </c>
    </row>
    <row r="64" spans="1:19" ht="16" outlineLevel="2">
      <c r="A64" s="753"/>
      <c r="B64" s="754"/>
      <c r="C64" s="754"/>
      <c r="D64" s="69" t="s">
        <v>31</v>
      </c>
      <c r="E64" s="66">
        <f t="shared" si="7"/>
        <v>0</v>
      </c>
      <c r="F64" s="131">
        <v>0</v>
      </c>
      <c r="G64" s="132">
        <v>0</v>
      </c>
      <c r="H64" s="299"/>
      <c r="I64" s="299"/>
      <c r="J64" s="299"/>
      <c r="K64" s="299"/>
      <c r="L64" s="299"/>
      <c r="M64" s="299"/>
      <c r="N64" s="299"/>
      <c r="O64" s="299"/>
      <c r="P64" s="299"/>
      <c r="Q64" s="299"/>
      <c r="R64" s="299">
        <v>0</v>
      </c>
      <c r="S64" s="136">
        <v>0</v>
      </c>
    </row>
    <row r="65" spans="1:19" ht="16" outlineLevel="2">
      <c r="A65" s="753"/>
      <c r="B65" s="754"/>
      <c r="C65" s="754"/>
      <c r="D65" s="69" t="s">
        <v>32</v>
      </c>
      <c r="E65" s="66">
        <f t="shared" si="7"/>
        <v>0</v>
      </c>
      <c r="F65" s="131">
        <v>0</v>
      </c>
      <c r="G65" s="132">
        <v>0</v>
      </c>
      <c r="H65" s="299"/>
      <c r="I65" s="299"/>
      <c r="J65" s="299"/>
      <c r="K65" s="299"/>
      <c r="L65" s="299"/>
      <c r="M65" s="299"/>
      <c r="N65" s="299"/>
      <c r="O65" s="299"/>
      <c r="P65" s="299"/>
      <c r="Q65" s="299"/>
      <c r="R65" s="299">
        <v>0</v>
      </c>
      <c r="S65" s="136">
        <v>0</v>
      </c>
    </row>
    <row r="66" spans="1:19" ht="16" outlineLevel="2">
      <c r="A66" s="753"/>
      <c r="B66" s="754"/>
      <c r="C66" s="754"/>
      <c r="D66" s="69" t="s">
        <v>33</v>
      </c>
      <c r="E66" s="66">
        <f t="shared" si="7"/>
        <v>0</v>
      </c>
      <c r="F66" s="131">
        <v>0</v>
      </c>
      <c r="G66" s="132">
        <v>0</v>
      </c>
      <c r="H66" s="299"/>
      <c r="I66" s="299"/>
      <c r="J66" s="299"/>
      <c r="K66" s="299"/>
      <c r="L66" s="299"/>
      <c r="M66" s="299"/>
      <c r="N66" s="299"/>
      <c r="O66" s="299"/>
      <c r="P66" s="299"/>
      <c r="Q66" s="299"/>
      <c r="R66" s="299">
        <v>0</v>
      </c>
      <c r="S66" s="136">
        <v>0</v>
      </c>
    </row>
    <row r="67" spans="1:19" ht="17" outlineLevel="2" thickBot="1">
      <c r="A67" s="753"/>
      <c r="B67" s="754"/>
      <c r="C67" s="754"/>
      <c r="D67" s="70" t="s">
        <v>34</v>
      </c>
      <c r="E67" s="67">
        <f t="shared" si="7"/>
        <v>0</v>
      </c>
      <c r="F67" s="133">
        <v>0</v>
      </c>
      <c r="G67" s="134">
        <v>0</v>
      </c>
      <c r="H67" s="300"/>
      <c r="I67" s="300"/>
      <c r="J67" s="300"/>
      <c r="K67" s="300"/>
      <c r="L67" s="300"/>
      <c r="M67" s="300"/>
      <c r="N67" s="300"/>
      <c r="O67" s="300"/>
      <c r="P67" s="300"/>
      <c r="Q67" s="300"/>
      <c r="R67" s="300">
        <v>0</v>
      </c>
      <c r="S67" s="137">
        <v>0</v>
      </c>
    </row>
    <row r="68" spans="1:19" ht="16" outlineLevel="2">
      <c r="A68" s="753" t="s">
        <v>84</v>
      </c>
      <c r="B68" s="754" t="s">
        <v>75</v>
      </c>
      <c r="C68" s="754">
        <v>718006</v>
      </c>
      <c r="D68" s="68" t="s">
        <v>25</v>
      </c>
      <c r="E68" s="66">
        <f t="shared" si="7"/>
        <v>0</v>
      </c>
      <c r="F68" s="129">
        <v>0</v>
      </c>
      <c r="G68" s="130">
        <v>0</v>
      </c>
      <c r="H68" s="298">
        <v>0</v>
      </c>
      <c r="I68" s="298"/>
      <c r="J68" s="298"/>
      <c r="K68" s="298"/>
      <c r="L68" s="298"/>
      <c r="M68" s="298"/>
      <c r="N68" s="298"/>
      <c r="O68" s="298"/>
      <c r="P68" s="298"/>
      <c r="Q68" s="298"/>
      <c r="R68" s="298">
        <v>0</v>
      </c>
      <c r="S68" s="135">
        <v>0</v>
      </c>
    </row>
    <row r="69" spans="1:19" ht="16" outlineLevel="2">
      <c r="A69" s="753"/>
      <c r="B69" s="754"/>
      <c r="C69" s="754"/>
      <c r="D69" s="69" t="s">
        <v>26</v>
      </c>
      <c r="E69" s="66">
        <f t="shared" si="7"/>
        <v>0</v>
      </c>
      <c r="F69" s="131">
        <v>0</v>
      </c>
      <c r="G69" s="132">
        <v>0</v>
      </c>
      <c r="H69" s="299">
        <v>0</v>
      </c>
      <c r="I69" s="299"/>
      <c r="J69" s="299"/>
      <c r="K69" s="299"/>
      <c r="L69" s="299"/>
      <c r="M69" s="299"/>
      <c r="N69" s="299"/>
      <c r="O69" s="299"/>
      <c r="P69" s="299"/>
      <c r="Q69" s="299"/>
      <c r="R69" s="299">
        <v>0</v>
      </c>
      <c r="S69" s="136">
        <v>0</v>
      </c>
    </row>
    <row r="70" spans="1:19" ht="16" outlineLevel="2">
      <c r="A70" s="753"/>
      <c r="B70" s="754"/>
      <c r="C70" s="754"/>
      <c r="D70" s="69" t="s">
        <v>27</v>
      </c>
      <c r="E70" s="66">
        <f t="shared" si="7"/>
        <v>0</v>
      </c>
      <c r="F70" s="131">
        <v>0</v>
      </c>
      <c r="G70" s="132">
        <v>0</v>
      </c>
      <c r="H70" s="299">
        <v>0</v>
      </c>
      <c r="I70" s="299"/>
      <c r="J70" s="299"/>
      <c r="K70" s="299"/>
      <c r="L70" s="299"/>
      <c r="M70" s="299"/>
      <c r="N70" s="299"/>
      <c r="O70" s="299"/>
      <c r="P70" s="299"/>
      <c r="Q70" s="299"/>
      <c r="R70" s="299">
        <v>0</v>
      </c>
      <c r="S70" s="136">
        <v>0</v>
      </c>
    </row>
    <row r="71" spans="1:19" ht="16" outlineLevel="2">
      <c r="A71" s="753"/>
      <c r="B71" s="754"/>
      <c r="C71" s="754"/>
      <c r="D71" s="69" t="s">
        <v>28</v>
      </c>
      <c r="E71" s="66">
        <f t="shared" si="7"/>
        <v>0</v>
      </c>
      <c r="F71" s="131">
        <v>0</v>
      </c>
      <c r="G71" s="132">
        <v>0</v>
      </c>
      <c r="H71" s="299">
        <v>0</v>
      </c>
      <c r="I71" s="299"/>
      <c r="J71" s="299"/>
      <c r="K71" s="299"/>
      <c r="L71" s="299"/>
      <c r="M71" s="299"/>
      <c r="N71" s="299"/>
      <c r="O71" s="299"/>
      <c r="P71" s="299"/>
      <c r="Q71" s="299"/>
      <c r="R71" s="299">
        <v>0</v>
      </c>
      <c r="S71" s="136">
        <v>0</v>
      </c>
    </row>
    <row r="72" spans="1:19" ht="16" outlineLevel="2">
      <c r="A72" s="753"/>
      <c r="B72" s="754"/>
      <c r="C72" s="754"/>
      <c r="D72" s="69" t="s">
        <v>29</v>
      </c>
      <c r="E72" s="66">
        <f t="shared" si="7"/>
        <v>0</v>
      </c>
      <c r="F72" s="131">
        <v>0</v>
      </c>
      <c r="G72" s="132">
        <v>0</v>
      </c>
      <c r="H72" s="299">
        <v>0</v>
      </c>
      <c r="I72" s="299"/>
      <c r="J72" s="299"/>
      <c r="K72" s="299"/>
      <c r="L72" s="299"/>
      <c r="M72" s="299"/>
      <c r="N72" s="299"/>
      <c r="O72" s="299"/>
      <c r="P72" s="299"/>
      <c r="Q72" s="299"/>
      <c r="R72" s="299">
        <v>0</v>
      </c>
      <c r="S72" s="136">
        <v>0</v>
      </c>
    </row>
    <row r="73" spans="1:19" ht="16" outlineLevel="2">
      <c r="A73" s="753"/>
      <c r="B73" s="754"/>
      <c r="C73" s="754"/>
      <c r="D73" s="69" t="s">
        <v>30</v>
      </c>
      <c r="E73" s="66">
        <f t="shared" si="7"/>
        <v>0</v>
      </c>
      <c r="F73" s="131">
        <v>0</v>
      </c>
      <c r="G73" s="132">
        <v>0</v>
      </c>
      <c r="H73" s="299">
        <v>0</v>
      </c>
      <c r="I73" s="299"/>
      <c r="J73" s="299"/>
      <c r="K73" s="299"/>
      <c r="L73" s="299"/>
      <c r="M73" s="299"/>
      <c r="N73" s="299"/>
      <c r="O73" s="299"/>
      <c r="P73" s="299"/>
      <c r="Q73" s="299"/>
      <c r="R73" s="299">
        <v>0</v>
      </c>
      <c r="S73" s="136">
        <v>0</v>
      </c>
    </row>
    <row r="74" spans="1:19" ht="16" outlineLevel="2">
      <c r="A74" s="753"/>
      <c r="B74" s="754"/>
      <c r="C74" s="754"/>
      <c r="D74" s="69" t="s">
        <v>31</v>
      </c>
      <c r="E74" s="66">
        <f t="shared" si="7"/>
        <v>0</v>
      </c>
      <c r="F74" s="131">
        <v>0</v>
      </c>
      <c r="G74" s="132">
        <v>0</v>
      </c>
      <c r="H74" s="299">
        <v>0</v>
      </c>
      <c r="I74" s="299"/>
      <c r="J74" s="299"/>
      <c r="K74" s="299"/>
      <c r="L74" s="299"/>
      <c r="M74" s="299"/>
      <c r="N74" s="299"/>
      <c r="O74" s="299"/>
      <c r="P74" s="299"/>
      <c r="Q74" s="299"/>
      <c r="R74" s="299">
        <v>0</v>
      </c>
      <c r="S74" s="136">
        <v>0</v>
      </c>
    </row>
    <row r="75" spans="1:19" ht="16" outlineLevel="2">
      <c r="A75" s="753"/>
      <c r="B75" s="754"/>
      <c r="C75" s="754"/>
      <c r="D75" s="69" t="s">
        <v>32</v>
      </c>
      <c r="E75" s="66">
        <f t="shared" si="7"/>
        <v>0</v>
      </c>
      <c r="F75" s="131">
        <v>0</v>
      </c>
      <c r="G75" s="132">
        <v>0</v>
      </c>
      <c r="H75" s="299">
        <v>0</v>
      </c>
      <c r="I75" s="299"/>
      <c r="J75" s="299"/>
      <c r="K75" s="299"/>
      <c r="L75" s="299"/>
      <c r="M75" s="299"/>
      <c r="N75" s="299"/>
      <c r="O75" s="299"/>
      <c r="P75" s="299"/>
      <c r="Q75" s="299"/>
      <c r="R75" s="299">
        <v>0</v>
      </c>
      <c r="S75" s="136">
        <v>0</v>
      </c>
    </row>
    <row r="76" spans="1:19" ht="16" outlineLevel="2">
      <c r="A76" s="753"/>
      <c r="B76" s="754"/>
      <c r="C76" s="754"/>
      <c r="D76" s="69" t="s">
        <v>33</v>
      </c>
      <c r="E76" s="66">
        <f t="shared" si="7"/>
        <v>0</v>
      </c>
      <c r="F76" s="131">
        <v>0</v>
      </c>
      <c r="G76" s="132">
        <v>0</v>
      </c>
      <c r="H76" s="299">
        <v>0</v>
      </c>
      <c r="I76" s="299"/>
      <c r="J76" s="299"/>
      <c r="K76" s="299"/>
      <c r="L76" s="299"/>
      <c r="M76" s="299"/>
      <c r="N76" s="299"/>
      <c r="O76" s="299"/>
      <c r="P76" s="299"/>
      <c r="Q76" s="299"/>
      <c r="R76" s="299">
        <v>0</v>
      </c>
      <c r="S76" s="136">
        <v>0</v>
      </c>
    </row>
    <row r="77" spans="1:19" ht="17" outlineLevel="2" thickBot="1">
      <c r="A77" s="753"/>
      <c r="B77" s="754"/>
      <c r="C77" s="754"/>
      <c r="D77" s="70" t="s">
        <v>34</v>
      </c>
      <c r="E77" s="67">
        <f t="shared" si="7"/>
        <v>0</v>
      </c>
      <c r="F77" s="133">
        <v>0</v>
      </c>
      <c r="G77" s="134">
        <v>0</v>
      </c>
      <c r="H77" s="300">
        <v>0</v>
      </c>
      <c r="I77" s="300"/>
      <c r="J77" s="300"/>
      <c r="K77" s="300"/>
      <c r="L77" s="300"/>
      <c r="M77" s="300"/>
      <c r="N77" s="300"/>
      <c r="O77" s="300"/>
      <c r="P77" s="300"/>
      <c r="Q77" s="300"/>
      <c r="R77" s="300">
        <v>0</v>
      </c>
      <c r="S77" s="137">
        <v>0</v>
      </c>
    </row>
    <row r="78" spans="1:19" ht="16" outlineLevel="1" thickBot="1">
      <c r="A78" s="17" t="s">
        <v>109</v>
      </c>
      <c r="B78" s="17"/>
      <c r="C78" s="17"/>
      <c r="D78" s="28"/>
      <c r="E78" s="140">
        <f t="shared" ref="E78:S78" si="8">SUM(E79:E128)</f>
        <v>3993600</v>
      </c>
      <c r="F78" s="141">
        <f t="shared" si="8"/>
        <v>332800</v>
      </c>
      <c r="G78" s="141">
        <f t="shared" si="8"/>
        <v>332800</v>
      </c>
      <c r="H78" s="306">
        <f t="shared" si="8"/>
        <v>332800</v>
      </c>
      <c r="I78" s="306">
        <f t="shared" si="8"/>
        <v>332800</v>
      </c>
      <c r="J78" s="306">
        <f t="shared" si="8"/>
        <v>332800</v>
      </c>
      <c r="K78" s="306">
        <f t="shared" si="8"/>
        <v>332800</v>
      </c>
      <c r="L78" s="306">
        <f t="shared" si="8"/>
        <v>332800</v>
      </c>
      <c r="M78" s="306">
        <f t="shared" si="8"/>
        <v>332800</v>
      </c>
      <c r="N78" s="306">
        <f t="shared" si="8"/>
        <v>332800</v>
      </c>
      <c r="O78" s="306">
        <f t="shared" si="8"/>
        <v>332800</v>
      </c>
      <c r="P78" s="306">
        <f t="shared" si="8"/>
        <v>332800</v>
      </c>
      <c r="Q78" s="306">
        <f t="shared" si="8"/>
        <v>332800</v>
      </c>
      <c r="R78" s="306">
        <f t="shared" si="8"/>
        <v>0</v>
      </c>
      <c r="S78" s="142">
        <f t="shared" si="8"/>
        <v>0</v>
      </c>
    </row>
    <row r="79" spans="1:19" ht="16" outlineLevel="2">
      <c r="A79" s="753" t="s">
        <v>85</v>
      </c>
      <c r="B79" s="754" t="s">
        <v>83</v>
      </c>
      <c r="C79" s="754">
        <v>635009</v>
      </c>
      <c r="D79" s="68" t="s">
        <v>25</v>
      </c>
      <c r="E79" s="72">
        <f t="shared" ref="E79:E128" si="9">SUM(F79:S79)</f>
        <v>0</v>
      </c>
      <c r="F79" s="120">
        <v>0</v>
      </c>
      <c r="G79" s="121">
        <v>0</v>
      </c>
      <c r="H79" s="302">
        <v>0</v>
      </c>
      <c r="I79" s="302"/>
      <c r="J79" s="302"/>
      <c r="K79" s="302"/>
      <c r="L79" s="302"/>
      <c r="M79" s="302"/>
      <c r="N79" s="302"/>
      <c r="O79" s="302"/>
      <c r="P79" s="302"/>
      <c r="Q79" s="302"/>
      <c r="R79" s="302">
        <v>0</v>
      </c>
      <c r="S79" s="122">
        <v>0</v>
      </c>
    </row>
    <row r="80" spans="1:19" ht="16" outlineLevel="2">
      <c r="A80" s="753"/>
      <c r="B80" s="754"/>
      <c r="C80" s="754"/>
      <c r="D80" s="69" t="s">
        <v>26</v>
      </c>
      <c r="E80" s="73">
        <f t="shared" si="9"/>
        <v>0</v>
      </c>
      <c r="F80" s="123">
        <v>0</v>
      </c>
      <c r="G80" s="124">
        <v>0</v>
      </c>
      <c r="H80" s="303">
        <v>0</v>
      </c>
      <c r="I80" s="303"/>
      <c r="J80" s="303"/>
      <c r="K80" s="303"/>
      <c r="L80" s="303"/>
      <c r="M80" s="303"/>
      <c r="N80" s="303"/>
      <c r="O80" s="303"/>
      <c r="P80" s="303"/>
      <c r="Q80" s="303"/>
      <c r="R80" s="303">
        <v>0</v>
      </c>
      <c r="S80" s="125">
        <v>0</v>
      </c>
    </row>
    <row r="81" spans="1:19" ht="16" outlineLevel="2">
      <c r="A81" s="753"/>
      <c r="B81" s="754"/>
      <c r="C81" s="754"/>
      <c r="D81" s="69" t="s">
        <v>27</v>
      </c>
      <c r="E81" s="73">
        <f t="shared" si="9"/>
        <v>499200</v>
      </c>
      <c r="F81" s="123">
        <v>41600</v>
      </c>
      <c r="G81" s="124">
        <v>41600</v>
      </c>
      <c r="H81" s="303">
        <v>41600</v>
      </c>
      <c r="I81" s="303">
        <v>41600</v>
      </c>
      <c r="J81" s="303">
        <v>41600</v>
      </c>
      <c r="K81" s="303">
        <v>41600</v>
      </c>
      <c r="L81" s="303">
        <v>41600</v>
      </c>
      <c r="M81" s="303">
        <v>41600</v>
      </c>
      <c r="N81" s="303">
        <v>41600</v>
      </c>
      <c r="O81" s="303">
        <v>41600</v>
      </c>
      <c r="P81" s="303">
        <v>41600</v>
      </c>
      <c r="Q81" s="303">
        <v>41600</v>
      </c>
      <c r="R81" s="303">
        <v>0</v>
      </c>
      <c r="S81" s="125">
        <v>0</v>
      </c>
    </row>
    <row r="82" spans="1:19" ht="16" outlineLevel="2">
      <c r="A82" s="753"/>
      <c r="B82" s="754"/>
      <c r="C82" s="754"/>
      <c r="D82" s="69" t="s">
        <v>28</v>
      </c>
      <c r="E82" s="73">
        <f t="shared" si="9"/>
        <v>499200</v>
      </c>
      <c r="F82" s="123">
        <v>41600</v>
      </c>
      <c r="G82" s="124">
        <v>41600</v>
      </c>
      <c r="H82" s="303">
        <v>41600</v>
      </c>
      <c r="I82" s="303">
        <v>41600</v>
      </c>
      <c r="J82" s="303">
        <v>41600</v>
      </c>
      <c r="K82" s="303">
        <v>41600</v>
      </c>
      <c r="L82" s="303">
        <v>41600</v>
      </c>
      <c r="M82" s="303">
        <v>41600</v>
      </c>
      <c r="N82" s="303">
        <v>41600</v>
      </c>
      <c r="O82" s="303">
        <v>41600</v>
      </c>
      <c r="P82" s="303">
        <v>41600</v>
      </c>
      <c r="Q82" s="303">
        <v>41600</v>
      </c>
      <c r="R82" s="303">
        <v>0</v>
      </c>
      <c r="S82" s="125">
        <v>0</v>
      </c>
    </row>
    <row r="83" spans="1:19" ht="16" outlineLevel="2">
      <c r="A83" s="753"/>
      <c r="B83" s="754"/>
      <c r="C83" s="754"/>
      <c r="D83" s="69" t="s">
        <v>29</v>
      </c>
      <c r="E83" s="73">
        <f t="shared" si="9"/>
        <v>499200</v>
      </c>
      <c r="F83" s="123">
        <v>41600</v>
      </c>
      <c r="G83" s="124">
        <v>41600</v>
      </c>
      <c r="H83" s="303">
        <v>41600</v>
      </c>
      <c r="I83" s="303">
        <v>41600</v>
      </c>
      <c r="J83" s="303">
        <v>41600</v>
      </c>
      <c r="K83" s="303">
        <v>41600</v>
      </c>
      <c r="L83" s="303">
        <v>41600</v>
      </c>
      <c r="M83" s="303">
        <v>41600</v>
      </c>
      <c r="N83" s="303">
        <v>41600</v>
      </c>
      <c r="O83" s="303">
        <v>41600</v>
      </c>
      <c r="P83" s="303">
        <v>41600</v>
      </c>
      <c r="Q83" s="303">
        <v>41600</v>
      </c>
      <c r="R83" s="303">
        <v>0</v>
      </c>
      <c r="S83" s="125">
        <v>0</v>
      </c>
    </row>
    <row r="84" spans="1:19" ht="16" outlineLevel="2">
      <c r="A84" s="753"/>
      <c r="B84" s="754"/>
      <c r="C84" s="754"/>
      <c r="D84" s="69" t="s">
        <v>30</v>
      </c>
      <c r="E84" s="73">
        <f t="shared" si="9"/>
        <v>499200</v>
      </c>
      <c r="F84" s="123">
        <v>41600</v>
      </c>
      <c r="G84" s="124">
        <v>41600</v>
      </c>
      <c r="H84" s="303">
        <v>41600</v>
      </c>
      <c r="I84" s="303">
        <v>41600</v>
      </c>
      <c r="J84" s="303">
        <v>41600</v>
      </c>
      <c r="K84" s="303">
        <v>41600</v>
      </c>
      <c r="L84" s="303">
        <v>41600</v>
      </c>
      <c r="M84" s="303">
        <v>41600</v>
      </c>
      <c r="N84" s="303">
        <v>41600</v>
      </c>
      <c r="O84" s="303">
        <v>41600</v>
      </c>
      <c r="P84" s="303">
        <v>41600</v>
      </c>
      <c r="Q84" s="303">
        <v>41600</v>
      </c>
      <c r="R84" s="303">
        <v>0</v>
      </c>
      <c r="S84" s="125">
        <v>0</v>
      </c>
    </row>
    <row r="85" spans="1:19" ht="16" outlineLevel="2">
      <c r="A85" s="753"/>
      <c r="B85" s="754"/>
      <c r="C85" s="754"/>
      <c r="D85" s="69" t="s">
        <v>31</v>
      </c>
      <c r="E85" s="73">
        <f t="shared" si="9"/>
        <v>499200</v>
      </c>
      <c r="F85" s="123">
        <v>41600</v>
      </c>
      <c r="G85" s="124">
        <v>41600</v>
      </c>
      <c r="H85" s="303">
        <v>41600</v>
      </c>
      <c r="I85" s="303">
        <v>41600</v>
      </c>
      <c r="J85" s="303">
        <v>41600</v>
      </c>
      <c r="K85" s="303">
        <v>41600</v>
      </c>
      <c r="L85" s="303">
        <v>41600</v>
      </c>
      <c r="M85" s="303">
        <v>41600</v>
      </c>
      <c r="N85" s="303">
        <v>41600</v>
      </c>
      <c r="O85" s="303">
        <v>41600</v>
      </c>
      <c r="P85" s="303">
        <v>41600</v>
      </c>
      <c r="Q85" s="303">
        <v>41600</v>
      </c>
      <c r="R85" s="303">
        <v>0</v>
      </c>
      <c r="S85" s="125">
        <v>0</v>
      </c>
    </row>
    <row r="86" spans="1:19" ht="16" outlineLevel="2">
      <c r="A86" s="753"/>
      <c r="B86" s="754"/>
      <c r="C86" s="754"/>
      <c r="D86" s="69" t="s">
        <v>32</v>
      </c>
      <c r="E86" s="73">
        <f t="shared" si="9"/>
        <v>499200</v>
      </c>
      <c r="F86" s="123">
        <v>41600</v>
      </c>
      <c r="G86" s="124">
        <v>41600</v>
      </c>
      <c r="H86" s="303">
        <v>41600</v>
      </c>
      <c r="I86" s="303">
        <v>41600</v>
      </c>
      <c r="J86" s="303">
        <v>41600</v>
      </c>
      <c r="K86" s="303">
        <v>41600</v>
      </c>
      <c r="L86" s="303">
        <v>41600</v>
      </c>
      <c r="M86" s="303">
        <v>41600</v>
      </c>
      <c r="N86" s="303">
        <v>41600</v>
      </c>
      <c r="O86" s="303">
        <v>41600</v>
      </c>
      <c r="P86" s="303">
        <v>41600</v>
      </c>
      <c r="Q86" s="303">
        <v>41600</v>
      </c>
      <c r="R86" s="303">
        <v>0</v>
      </c>
      <c r="S86" s="125">
        <v>0</v>
      </c>
    </row>
    <row r="87" spans="1:19" ht="16" outlineLevel="2">
      <c r="A87" s="753"/>
      <c r="B87" s="754"/>
      <c r="C87" s="754"/>
      <c r="D87" s="69" t="s">
        <v>33</v>
      </c>
      <c r="E87" s="73">
        <f t="shared" si="9"/>
        <v>499200</v>
      </c>
      <c r="F87" s="123">
        <v>41600</v>
      </c>
      <c r="G87" s="124">
        <v>41600</v>
      </c>
      <c r="H87" s="303">
        <v>41600</v>
      </c>
      <c r="I87" s="303">
        <v>41600</v>
      </c>
      <c r="J87" s="303">
        <v>41600</v>
      </c>
      <c r="K87" s="303">
        <v>41600</v>
      </c>
      <c r="L87" s="303">
        <v>41600</v>
      </c>
      <c r="M87" s="303">
        <v>41600</v>
      </c>
      <c r="N87" s="303">
        <v>41600</v>
      </c>
      <c r="O87" s="303">
        <v>41600</v>
      </c>
      <c r="P87" s="303">
        <v>41600</v>
      </c>
      <c r="Q87" s="303">
        <v>41600</v>
      </c>
      <c r="R87" s="303">
        <v>0</v>
      </c>
      <c r="S87" s="125">
        <v>0</v>
      </c>
    </row>
    <row r="88" spans="1:19" ht="17" outlineLevel="2" thickBot="1">
      <c r="A88" s="753"/>
      <c r="B88" s="754"/>
      <c r="C88" s="754"/>
      <c r="D88" s="70" t="s">
        <v>34</v>
      </c>
      <c r="E88" s="74">
        <f t="shared" si="9"/>
        <v>499200</v>
      </c>
      <c r="F88" s="123">
        <v>41600</v>
      </c>
      <c r="G88" s="127">
        <v>41600</v>
      </c>
      <c r="H88" s="304">
        <v>41600</v>
      </c>
      <c r="I88" s="304">
        <v>41600</v>
      </c>
      <c r="J88" s="304">
        <v>41600</v>
      </c>
      <c r="K88" s="304">
        <v>41600</v>
      </c>
      <c r="L88" s="304">
        <v>41600</v>
      </c>
      <c r="M88" s="304">
        <v>41600</v>
      </c>
      <c r="N88" s="304">
        <v>41600</v>
      </c>
      <c r="O88" s="304">
        <v>41600</v>
      </c>
      <c r="P88" s="304">
        <v>41600</v>
      </c>
      <c r="Q88" s="304">
        <v>41600</v>
      </c>
      <c r="R88" s="304">
        <v>0</v>
      </c>
      <c r="S88" s="128">
        <v>0</v>
      </c>
    </row>
    <row r="89" spans="1:19" ht="16" outlineLevel="2">
      <c r="A89" s="753" t="s">
        <v>86</v>
      </c>
      <c r="B89" s="754" t="s">
        <v>80</v>
      </c>
      <c r="C89" s="754">
        <v>637005</v>
      </c>
      <c r="D89" s="68" t="s">
        <v>25</v>
      </c>
      <c r="E89" s="73">
        <f t="shared" si="9"/>
        <v>0</v>
      </c>
      <c r="F89" s="120">
        <v>0</v>
      </c>
      <c r="G89" s="121">
        <v>0</v>
      </c>
      <c r="H89" s="302">
        <v>0</v>
      </c>
      <c r="I89" s="302"/>
      <c r="J89" s="302"/>
      <c r="K89" s="302"/>
      <c r="L89" s="302"/>
      <c r="M89" s="302"/>
      <c r="N89" s="302"/>
      <c r="O89" s="302"/>
      <c r="P89" s="302"/>
      <c r="Q89" s="302"/>
      <c r="R89" s="302">
        <v>0</v>
      </c>
      <c r="S89" s="122">
        <v>0</v>
      </c>
    </row>
    <row r="90" spans="1:19" ht="16" outlineLevel="2">
      <c r="A90" s="753"/>
      <c r="B90" s="754"/>
      <c r="C90" s="754"/>
      <c r="D90" s="69" t="s">
        <v>26</v>
      </c>
      <c r="E90" s="73">
        <f t="shared" si="9"/>
        <v>0</v>
      </c>
      <c r="F90" s="123">
        <v>0</v>
      </c>
      <c r="G90" s="124">
        <v>0</v>
      </c>
      <c r="H90" s="303">
        <v>0</v>
      </c>
      <c r="I90" s="303"/>
      <c r="J90" s="303"/>
      <c r="K90" s="303"/>
      <c r="L90" s="303"/>
      <c r="M90" s="303"/>
      <c r="N90" s="303"/>
      <c r="O90" s="303"/>
      <c r="P90" s="303"/>
      <c r="Q90" s="303"/>
      <c r="R90" s="303">
        <v>0</v>
      </c>
      <c r="S90" s="125">
        <v>0</v>
      </c>
    </row>
    <row r="91" spans="1:19" ht="16" outlineLevel="2">
      <c r="A91" s="753"/>
      <c r="B91" s="754"/>
      <c r="C91" s="754"/>
      <c r="D91" s="69" t="s">
        <v>27</v>
      </c>
      <c r="E91" s="73">
        <f t="shared" si="9"/>
        <v>0</v>
      </c>
      <c r="F91" s="123">
        <v>0</v>
      </c>
      <c r="G91" s="124">
        <v>0</v>
      </c>
      <c r="H91" s="303">
        <v>0</v>
      </c>
      <c r="I91" s="303"/>
      <c r="J91" s="303"/>
      <c r="K91" s="303"/>
      <c r="L91" s="303"/>
      <c r="M91" s="303"/>
      <c r="N91" s="303"/>
      <c r="O91" s="303"/>
      <c r="P91" s="303"/>
      <c r="Q91" s="303"/>
      <c r="R91" s="303">
        <v>0</v>
      </c>
      <c r="S91" s="125">
        <v>0</v>
      </c>
    </row>
    <row r="92" spans="1:19" ht="16" outlineLevel="2">
      <c r="A92" s="753"/>
      <c r="B92" s="754"/>
      <c r="C92" s="754"/>
      <c r="D92" s="69" t="s">
        <v>28</v>
      </c>
      <c r="E92" s="73">
        <f t="shared" si="9"/>
        <v>0</v>
      </c>
      <c r="F92" s="123">
        <v>0</v>
      </c>
      <c r="G92" s="124">
        <v>0</v>
      </c>
      <c r="H92" s="303">
        <v>0</v>
      </c>
      <c r="I92" s="303"/>
      <c r="J92" s="303"/>
      <c r="K92" s="303"/>
      <c r="L92" s="303"/>
      <c r="M92" s="303"/>
      <c r="N92" s="303"/>
      <c r="O92" s="303"/>
      <c r="P92" s="303"/>
      <c r="Q92" s="303"/>
      <c r="R92" s="303">
        <v>0</v>
      </c>
      <c r="S92" s="125">
        <v>0</v>
      </c>
    </row>
    <row r="93" spans="1:19" ht="16" outlineLevel="2">
      <c r="A93" s="753"/>
      <c r="B93" s="754"/>
      <c r="C93" s="754"/>
      <c r="D93" s="69" t="s">
        <v>29</v>
      </c>
      <c r="E93" s="73">
        <f t="shared" si="9"/>
        <v>0</v>
      </c>
      <c r="F93" s="123">
        <v>0</v>
      </c>
      <c r="G93" s="124">
        <v>0</v>
      </c>
      <c r="H93" s="303">
        <v>0</v>
      </c>
      <c r="I93" s="303"/>
      <c r="J93" s="303"/>
      <c r="K93" s="303"/>
      <c r="L93" s="303"/>
      <c r="M93" s="303"/>
      <c r="N93" s="303"/>
      <c r="O93" s="303"/>
      <c r="P93" s="303"/>
      <c r="Q93" s="303"/>
      <c r="R93" s="303">
        <v>0</v>
      </c>
      <c r="S93" s="125">
        <v>0</v>
      </c>
    </row>
    <row r="94" spans="1:19" ht="16" outlineLevel="2">
      <c r="A94" s="753"/>
      <c r="B94" s="754"/>
      <c r="C94" s="754"/>
      <c r="D94" s="69" t="s">
        <v>30</v>
      </c>
      <c r="E94" s="73">
        <f t="shared" si="9"/>
        <v>0</v>
      </c>
      <c r="F94" s="123">
        <v>0</v>
      </c>
      <c r="G94" s="124">
        <v>0</v>
      </c>
      <c r="H94" s="303">
        <v>0</v>
      </c>
      <c r="I94" s="303"/>
      <c r="J94" s="303"/>
      <c r="K94" s="303"/>
      <c r="L94" s="303"/>
      <c r="M94" s="303"/>
      <c r="N94" s="303"/>
      <c r="O94" s="303"/>
      <c r="P94" s="303"/>
      <c r="Q94" s="303"/>
      <c r="R94" s="303">
        <v>0</v>
      </c>
      <c r="S94" s="125">
        <v>0</v>
      </c>
    </row>
    <row r="95" spans="1:19" ht="16" outlineLevel="2">
      <c r="A95" s="753"/>
      <c r="B95" s="754"/>
      <c r="C95" s="754"/>
      <c r="D95" s="69" t="s">
        <v>31</v>
      </c>
      <c r="E95" s="73">
        <f t="shared" si="9"/>
        <v>0</v>
      </c>
      <c r="F95" s="123">
        <v>0</v>
      </c>
      <c r="G95" s="124">
        <v>0</v>
      </c>
      <c r="H95" s="303">
        <v>0</v>
      </c>
      <c r="I95" s="303"/>
      <c r="J95" s="303"/>
      <c r="K95" s="303"/>
      <c r="L95" s="303"/>
      <c r="M95" s="303"/>
      <c r="N95" s="303"/>
      <c r="O95" s="303"/>
      <c r="P95" s="303"/>
      <c r="Q95" s="303"/>
      <c r="R95" s="303">
        <v>0</v>
      </c>
      <c r="S95" s="125">
        <v>0</v>
      </c>
    </row>
    <row r="96" spans="1:19" ht="16" outlineLevel="2">
      <c r="A96" s="753"/>
      <c r="B96" s="754"/>
      <c r="C96" s="754"/>
      <c r="D96" s="69" t="s">
        <v>32</v>
      </c>
      <c r="E96" s="73">
        <f t="shared" si="9"/>
        <v>0</v>
      </c>
      <c r="F96" s="123">
        <v>0</v>
      </c>
      <c r="G96" s="124">
        <v>0</v>
      </c>
      <c r="H96" s="303">
        <v>0</v>
      </c>
      <c r="I96" s="303"/>
      <c r="J96" s="303"/>
      <c r="K96" s="303"/>
      <c r="L96" s="303"/>
      <c r="M96" s="303"/>
      <c r="N96" s="303"/>
      <c r="O96" s="303"/>
      <c r="P96" s="303"/>
      <c r="Q96" s="303"/>
      <c r="R96" s="303">
        <v>0</v>
      </c>
      <c r="S96" s="125">
        <v>0</v>
      </c>
    </row>
    <row r="97" spans="1:19" ht="16" outlineLevel="2">
      <c r="A97" s="753"/>
      <c r="B97" s="754"/>
      <c r="C97" s="754"/>
      <c r="D97" s="69" t="s">
        <v>33</v>
      </c>
      <c r="E97" s="73">
        <f t="shared" si="9"/>
        <v>0</v>
      </c>
      <c r="F97" s="123">
        <v>0</v>
      </c>
      <c r="G97" s="124">
        <v>0</v>
      </c>
      <c r="H97" s="303">
        <v>0</v>
      </c>
      <c r="I97" s="303"/>
      <c r="J97" s="303"/>
      <c r="K97" s="303"/>
      <c r="L97" s="303"/>
      <c r="M97" s="303"/>
      <c r="N97" s="303"/>
      <c r="O97" s="303"/>
      <c r="P97" s="303"/>
      <c r="Q97" s="303"/>
      <c r="R97" s="303">
        <v>0</v>
      </c>
      <c r="S97" s="125">
        <v>0</v>
      </c>
    </row>
    <row r="98" spans="1:19" ht="17" outlineLevel="2" thickBot="1">
      <c r="A98" s="753"/>
      <c r="B98" s="754"/>
      <c r="C98" s="754"/>
      <c r="D98" s="70" t="s">
        <v>34</v>
      </c>
      <c r="E98" s="74">
        <f t="shared" si="9"/>
        <v>0</v>
      </c>
      <c r="F98" s="126">
        <v>0</v>
      </c>
      <c r="G98" s="127">
        <v>0</v>
      </c>
      <c r="H98" s="304">
        <v>0</v>
      </c>
      <c r="I98" s="304"/>
      <c r="J98" s="304"/>
      <c r="K98" s="304"/>
      <c r="L98" s="304"/>
      <c r="M98" s="304"/>
      <c r="N98" s="304"/>
      <c r="O98" s="304"/>
      <c r="P98" s="304"/>
      <c r="Q98" s="304"/>
      <c r="R98" s="304">
        <v>0</v>
      </c>
      <c r="S98" s="128">
        <v>0</v>
      </c>
    </row>
    <row r="99" spans="1:19" ht="16" outlineLevel="2">
      <c r="A99" s="753" t="s">
        <v>87</v>
      </c>
      <c r="B99" s="754" t="s">
        <v>75</v>
      </c>
      <c r="C99" s="754">
        <v>718006</v>
      </c>
      <c r="D99" s="68" t="s">
        <v>25</v>
      </c>
      <c r="E99" s="73">
        <f t="shared" si="9"/>
        <v>0</v>
      </c>
      <c r="F99" s="120">
        <v>0</v>
      </c>
      <c r="G99" s="121">
        <v>0</v>
      </c>
      <c r="H99" s="302">
        <v>0</v>
      </c>
      <c r="I99" s="302"/>
      <c r="J99" s="302"/>
      <c r="K99" s="302"/>
      <c r="L99" s="302"/>
      <c r="M99" s="302"/>
      <c r="N99" s="302"/>
      <c r="O99" s="302"/>
      <c r="P99" s="302"/>
      <c r="Q99" s="302"/>
      <c r="R99" s="302">
        <v>0</v>
      </c>
      <c r="S99" s="122">
        <v>0</v>
      </c>
    </row>
    <row r="100" spans="1:19" ht="16" outlineLevel="2">
      <c r="A100" s="753"/>
      <c r="B100" s="754"/>
      <c r="C100" s="754"/>
      <c r="D100" s="69" t="s">
        <v>26</v>
      </c>
      <c r="E100" s="73">
        <f t="shared" si="9"/>
        <v>0</v>
      </c>
      <c r="F100" s="123">
        <v>0</v>
      </c>
      <c r="G100" s="124">
        <v>0</v>
      </c>
      <c r="H100" s="303">
        <v>0</v>
      </c>
      <c r="I100" s="303"/>
      <c r="J100" s="303"/>
      <c r="K100" s="303"/>
      <c r="L100" s="303"/>
      <c r="M100" s="303"/>
      <c r="N100" s="303"/>
      <c r="O100" s="303"/>
      <c r="P100" s="303"/>
      <c r="Q100" s="303"/>
      <c r="R100" s="303">
        <v>0</v>
      </c>
      <c r="S100" s="125">
        <v>0</v>
      </c>
    </row>
    <row r="101" spans="1:19" ht="16" outlineLevel="2">
      <c r="A101" s="753"/>
      <c r="B101" s="754"/>
      <c r="C101" s="754"/>
      <c r="D101" s="69" t="s">
        <v>27</v>
      </c>
      <c r="E101" s="73">
        <f t="shared" si="9"/>
        <v>0</v>
      </c>
      <c r="F101" s="123">
        <v>0</v>
      </c>
      <c r="G101" s="124">
        <v>0</v>
      </c>
      <c r="H101" s="303">
        <v>0</v>
      </c>
      <c r="I101" s="303"/>
      <c r="J101" s="303"/>
      <c r="K101" s="303"/>
      <c r="L101" s="303"/>
      <c r="M101" s="303"/>
      <c r="N101" s="303"/>
      <c r="O101" s="303"/>
      <c r="P101" s="303"/>
      <c r="Q101" s="303"/>
      <c r="R101" s="303">
        <v>0</v>
      </c>
      <c r="S101" s="125">
        <v>0</v>
      </c>
    </row>
    <row r="102" spans="1:19" ht="16" outlineLevel="2">
      <c r="A102" s="753"/>
      <c r="B102" s="754"/>
      <c r="C102" s="754"/>
      <c r="D102" s="69" t="s">
        <v>28</v>
      </c>
      <c r="E102" s="73">
        <f t="shared" si="9"/>
        <v>0</v>
      </c>
      <c r="F102" s="123">
        <v>0</v>
      </c>
      <c r="G102" s="124">
        <v>0</v>
      </c>
      <c r="H102" s="303">
        <v>0</v>
      </c>
      <c r="I102" s="303"/>
      <c r="J102" s="303"/>
      <c r="K102" s="303"/>
      <c r="L102" s="303"/>
      <c r="M102" s="303"/>
      <c r="N102" s="303"/>
      <c r="O102" s="303"/>
      <c r="P102" s="303"/>
      <c r="Q102" s="303"/>
      <c r="R102" s="303">
        <v>0</v>
      </c>
      <c r="S102" s="125">
        <v>0</v>
      </c>
    </row>
    <row r="103" spans="1:19" ht="16" outlineLevel="2">
      <c r="A103" s="753"/>
      <c r="B103" s="754"/>
      <c r="C103" s="754"/>
      <c r="D103" s="69" t="s">
        <v>29</v>
      </c>
      <c r="E103" s="73">
        <f t="shared" si="9"/>
        <v>0</v>
      </c>
      <c r="F103" s="123">
        <v>0</v>
      </c>
      <c r="G103" s="124">
        <v>0</v>
      </c>
      <c r="H103" s="303">
        <v>0</v>
      </c>
      <c r="I103" s="303"/>
      <c r="J103" s="303"/>
      <c r="K103" s="303"/>
      <c r="L103" s="303"/>
      <c r="M103" s="303"/>
      <c r="N103" s="303"/>
      <c r="O103" s="303"/>
      <c r="P103" s="303"/>
      <c r="Q103" s="303"/>
      <c r="R103" s="303">
        <v>0</v>
      </c>
      <c r="S103" s="125">
        <v>0</v>
      </c>
    </row>
    <row r="104" spans="1:19" ht="16" outlineLevel="2">
      <c r="A104" s="753"/>
      <c r="B104" s="754"/>
      <c r="C104" s="754"/>
      <c r="D104" s="69" t="s">
        <v>30</v>
      </c>
      <c r="E104" s="73">
        <f t="shared" si="9"/>
        <v>0</v>
      </c>
      <c r="F104" s="123">
        <v>0</v>
      </c>
      <c r="G104" s="124">
        <v>0</v>
      </c>
      <c r="H104" s="303">
        <v>0</v>
      </c>
      <c r="I104" s="303"/>
      <c r="J104" s="303"/>
      <c r="K104" s="303"/>
      <c r="L104" s="303"/>
      <c r="M104" s="303"/>
      <c r="N104" s="303"/>
      <c r="O104" s="303"/>
      <c r="P104" s="303"/>
      <c r="Q104" s="303"/>
      <c r="R104" s="303">
        <v>0</v>
      </c>
      <c r="S104" s="125">
        <v>0</v>
      </c>
    </row>
    <row r="105" spans="1:19" ht="16" outlineLevel="2">
      <c r="A105" s="753"/>
      <c r="B105" s="754"/>
      <c r="C105" s="754"/>
      <c r="D105" s="69" t="s">
        <v>31</v>
      </c>
      <c r="E105" s="73">
        <f t="shared" si="9"/>
        <v>0</v>
      </c>
      <c r="F105" s="123">
        <v>0</v>
      </c>
      <c r="G105" s="124">
        <v>0</v>
      </c>
      <c r="H105" s="303">
        <v>0</v>
      </c>
      <c r="I105" s="303"/>
      <c r="J105" s="303"/>
      <c r="K105" s="303"/>
      <c r="L105" s="303"/>
      <c r="M105" s="303"/>
      <c r="N105" s="303"/>
      <c r="O105" s="303"/>
      <c r="P105" s="303"/>
      <c r="Q105" s="303"/>
      <c r="R105" s="303">
        <v>0</v>
      </c>
      <c r="S105" s="125">
        <v>0</v>
      </c>
    </row>
    <row r="106" spans="1:19" ht="16" outlineLevel="2">
      <c r="A106" s="753"/>
      <c r="B106" s="754"/>
      <c r="C106" s="754"/>
      <c r="D106" s="69" t="s">
        <v>32</v>
      </c>
      <c r="E106" s="73">
        <f t="shared" si="9"/>
        <v>0</v>
      </c>
      <c r="F106" s="123">
        <v>0</v>
      </c>
      <c r="G106" s="124">
        <v>0</v>
      </c>
      <c r="H106" s="303">
        <v>0</v>
      </c>
      <c r="I106" s="303"/>
      <c r="J106" s="303"/>
      <c r="K106" s="303"/>
      <c r="L106" s="303"/>
      <c r="M106" s="303"/>
      <c r="N106" s="303"/>
      <c r="O106" s="303"/>
      <c r="P106" s="303"/>
      <c r="Q106" s="303"/>
      <c r="R106" s="303">
        <v>0</v>
      </c>
      <c r="S106" s="125">
        <v>0</v>
      </c>
    </row>
    <row r="107" spans="1:19" ht="16" outlineLevel="2">
      <c r="A107" s="753"/>
      <c r="B107" s="754"/>
      <c r="C107" s="754"/>
      <c r="D107" s="69" t="s">
        <v>33</v>
      </c>
      <c r="E107" s="73">
        <f t="shared" si="9"/>
        <v>0</v>
      </c>
      <c r="F107" s="123">
        <v>0</v>
      </c>
      <c r="G107" s="124">
        <v>0</v>
      </c>
      <c r="H107" s="303">
        <v>0</v>
      </c>
      <c r="I107" s="303"/>
      <c r="J107" s="303"/>
      <c r="K107" s="303"/>
      <c r="L107" s="303"/>
      <c r="M107" s="303"/>
      <c r="N107" s="303"/>
      <c r="O107" s="303"/>
      <c r="P107" s="303"/>
      <c r="Q107" s="303"/>
      <c r="R107" s="303">
        <v>0</v>
      </c>
      <c r="S107" s="125">
        <v>0</v>
      </c>
    </row>
    <row r="108" spans="1:19" ht="17" outlineLevel="2" thickBot="1">
      <c r="A108" s="753"/>
      <c r="B108" s="754"/>
      <c r="C108" s="754"/>
      <c r="D108" s="70" t="s">
        <v>34</v>
      </c>
      <c r="E108" s="74">
        <f t="shared" si="9"/>
        <v>0</v>
      </c>
      <c r="F108" s="126">
        <v>0</v>
      </c>
      <c r="G108" s="127">
        <v>0</v>
      </c>
      <c r="H108" s="304">
        <v>0</v>
      </c>
      <c r="I108" s="304"/>
      <c r="J108" s="304"/>
      <c r="K108" s="304"/>
      <c r="L108" s="304"/>
      <c r="M108" s="304"/>
      <c r="N108" s="304"/>
      <c r="O108" s="304"/>
      <c r="P108" s="304"/>
      <c r="Q108" s="304"/>
      <c r="R108" s="304">
        <v>0</v>
      </c>
      <c r="S108" s="128">
        <v>0</v>
      </c>
    </row>
    <row r="109" spans="1:19" ht="16" outlineLevel="2">
      <c r="A109" s="753" t="s">
        <v>88</v>
      </c>
      <c r="B109" s="754" t="s">
        <v>89</v>
      </c>
      <c r="C109" s="754">
        <v>610</v>
      </c>
      <c r="D109" s="68" t="s">
        <v>25</v>
      </c>
      <c r="E109" s="73">
        <f t="shared" si="9"/>
        <v>0</v>
      </c>
      <c r="F109" s="120">
        <v>0</v>
      </c>
      <c r="G109" s="121">
        <v>0</v>
      </c>
      <c r="H109" s="302"/>
      <c r="I109" s="302"/>
      <c r="J109" s="302"/>
      <c r="K109" s="302"/>
      <c r="L109" s="302"/>
      <c r="M109" s="302"/>
      <c r="N109" s="302"/>
      <c r="O109" s="302"/>
      <c r="P109" s="302"/>
      <c r="Q109" s="302"/>
      <c r="R109" s="302">
        <v>0</v>
      </c>
      <c r="S109" s="122">
        <v>0</v>
      </c>
    </row>
    <row r="110" spans="1:19" ht="16" outlineLevel="2">
      <c r="A110" s="753"/>
      <c r="B110" s="754"/>
      <c r="C110" s="754"/>
      <c r="D110" s="69" t="s">
        <v>26</v>
      </c>
      <c r="E110" s="73">
        <f t="shared" si="9"/>
        <v>0</v>
      </c>
      <c r="F110" s="123">
        <v>0</v>
      </c>
      <c r="G110" s="124">
        <v>0</v>
      </c>
      <c r="H110" s="303"/>
      <c r="I110" s="303"/>
      <c r="J110" s="303"/>
      <c r="K110" s="303"/>
      <c r="L110" s="303"/>
      <c r="M110" s="303"/>
      <c r="N110" s="303"/>
      <c r="O110" s="303"/>
      <c r="P110" s="303"/>
      <c r="Q110" s="303"/>
      <c r="R110" s="303">
        <v>0</v>
      </c>
      <c r="S110" s="125">
        <v>0</v>
      </c>
    </row>
    <row r="111" spans="1:19" ht="16" outlineLevel="2">
      <c r="A111" s="753"/>
      <c r="B111" s="754"/>
      <c r="C111" s="754"/>
      <c r="D111" s="69" t="s">
        <v>27</v>
      </c>
      <c r="E111" s="73">
        <f t="shared" si="9"/>
        <v>0</v>
      </c>
      <c r="F111" s="123">
        <v>0</v>
      </c>
      <c r="G111" s="124">
        <v>0</v>
      </c>
      <c r="H111" s="303"/>
      <c r="I111" s="303"/>
      <c r="J111" s="303"/>
      <c r="K111" s="303"/>
      <c r="L111" s="303"/>
      <c r="M111" s="303"/>
      <c r="N111" s="303"/>
      <c r="O111" s="303"/>
      <c r="P111" s="303"/>
      <c r="Q111" s="303"/>
      <c r="R111" s="303">
        <v>0</v>
      </c>
      <c r="S111" s="125">
        <v>0</v>
      </c>
    </row>
    <row r="112" spans="1:19" ht="16" outlineLevel="2">
      <c r="A112" s="753"/>
      <c r="B112" s="754"/>
      <c r="C112" s="754"/>
      <c r="D112" s="69" t="s">
        <v>28</v>
      </c>
      <c r="E112" s="73">
        <f t="shared" si="9"/>
        <v>0</v>
      </c>
      <c r="F112" s="123">
        <v>0</v>
      </c>
      <c r="G112" s="124">
        <v>0</v>
      </c>
      <c r="H112" s="303"/>
      <c r="I112" s="303"/>
      <c r="J112" s="303"/>
      <c r="K112" s="303"/>
      <c r="L112" s="303"/>
      <c r="M112" s="303"/>
      <c r="N112" s="303"/>
      <c r="O112" s="303"/>
      <c r="P112" s="303"/>
      <c r="Q112" s="303"/>
      <c r="R112" s="303">
        <v>0</v>
      </c>
      <c r="S112" s="125">
        <v>0</v>
      </c>
    </row>
    <row r="113" spans="1:19" ht="16" outlineLevel="2">
      <c r="A113" s="753"/>
      <c r="B113" s="754"/>
      <c r="C113" s="754"/>
      <c r="D113" s="69" t="s">
        <v>29</v>
      </c>
      <c r="E113" s="73">
        <f t="shared" si="9"/>
        <v>0</v>
      </c>
      <c r="F113" s="123">
        <v>0</v>
      </c>
      <c r="G113" s="124">
        <v>0</v>
      </c>
      <c r="H113" s="303"/>
      <c r="I113" s="303"/>
      <c r="J113" s="303"/>
      <c r="K113" s="303"/>
      <c r="L113" s="303"/>
      <c r="M113" s="303"/>
      <c r="N113" s="303"/>
      <c r="O113" s="303"/>
      <c r="P113" s="303"/>
      <c r="Q113" s="303"/>
      <c r="R113" s="303">
        <v>0</v>
      </c>
      <c r="S113" s="125">
        <v>0</v>
      </c>
    </row>
    <row r="114" spans="1:19" ht="16" outlineLevel="2">
      <c r="A114" s="753"/>
      <c r="B114" s="754"/>
      <c r="C114" s="754"/>
      <c r="D114" s="69" t="s">
        <v>30</v>
      </c>
      <c r="E114" s="73">
        <f t="shared" si="9"/>
        <v>0</v>
      </c>
      <c r="F114" s="123">
        <v>0</v>
      </c>
      <c r="G114" s="124">
        <v>0</v>
      </c>
      <c r="H114" s="303"/>
      <c r="I114" s="303"/>
      <c r="J114" s="303"/>
      <c r="K114" s="303"/>
      <c r="L114" s="303"/>
      <c r="M114" s="303"/>
      <c r="N114" s="303"/>
      <c r="O114" s="303"/>
      <c r="P114" s="303"/>
      <c r="Q114" s="303"/>
      <c r="R114" s="303">
        <v>0</v>
      </c>
      <c r="S114" s="125">
        <v>0</v>
      </c>
    </row>
    <row r="115" spans="1:19" ht="16" outlineLevel="2">
      <c r="A115" s="753"/>
      <c r="B115" s="754"/>
      <c r="C115" s="754"/>
      <c r="D115" s="69" t="s">
        <v>31</v>
      </c>
      <c r="E115" s="73">
        <f t="shared" si="9"/>
        <v>0</v>
      </c>
      <c r="F115" s="123">
        <v>0</v>
      </c>
      <c r="G115" s="124">
        <v>0</v>
      </c>
      <c r="H115" s="303"/>
      <c r="I115" s="303"/>
      <c r="J115" s="303"/>
      <c r="K115" s="303"/>
      <c r="L115" s="303"/>
      <c r="M115" s="303"/>
      <c r="N115" s="303"/>
      <c r="O115" s="303"/>
      <c r="P115" s="303"/>
      <c r="Q115" s="303"/>
      <c r="R115" s="303">
        <v>0</v>
      </c>
      <c r="S115" s="125">
        <v>0</v>
      </c>
    </row>
    <row r="116" spans="1:19" ht="16" outlineLevel="2">
      <c r="A116" s="753"/>
      <c r="B116" s="754"/>
      <c r="C116" s="754"/>
      <c r="D116" s="69" t="s">
        <v>32</v>
      </c>
      <c r="E116" s="73">
        <f t="shared" si="9"/>
        <v>0</v>
      </c>
      <c r="F116" s="123">
        <v>0</v>
      </c>
      <c r="G116" s="124">
        <v>0</v>
      </c>
      <c r="H116" s="303"/>
      <c r="I116" s="303"/>
      <c r="J116" s="303"/>
      <c r="K116" s="303"/>
      <c r="L116" s="303"/>
      <c r="M116" s="303"/>
      <c r="N116" s="303"/>
      <c r="O116" s="303"/>
      <c r="P116" s="303"/>
      <c r="Q116" s="303"/>
      <c r="R116" s="303">
        <v>0</v>
      </c>
      <c r="S116" s="125">
        <v>0</v>
      </c>
    </row>
    <row r="117" spans="1:19" ht="16" outlineLevel="2">
      <c r="A117" s="753"/>
      <c r="B117" s="754"/>
      <c r="C117" s="754"/>
      <c r="D117" s="69" t="s">
        <v>33</v>
      </c>
      <c r="E117" s="73">
        <f t="shared" si="9"/>
        <v>0</v>
      </c>
      <c r="F117" s="123">
        <v>0</v>
      </c>
      <c r="G117" s="124">
        <v>0</v>
      </c>
      <c r="H117" s="303"/>
      <c r="I117" s="303"/>
      <c r="J117" s="303"/>
      <c r="K117" s="303"/>
      <c r="L117" s="303"/>
      <c r="M117" s="303"/>
      <c r="N117" s="303"/>
      <c r="O117" s="303"/>
      <c r="P117" s="303"/>
      <c r="Q117" s="303"/>
      <c r="R117" s="303">
        <v>0</v>
      </c>
      <c r="S117" s="125">
        <v>0</v>
      </c>
    </row>
    <row r="118" spans="1:19" ht="17" outlineLevel="2" thickBot="1">
      <c r="A118" s="753"/>
      <c r="B118" s="754"/>
      <c r="C118" s="754"/>
      <c r="D118" s="70" t="s">
        <v>34</v>
      </c>
      <c r="E118" s="74">
        <f t="shared" si="9"/>
        <v>0</v>
      </c>
      <c r="F118" s="126">
        <v>0</v>
      </c>
      <c r="G118" s="127">
        <v>0</v>
      </c>
      <c r="H118" s="304"/>
      <c r="I118" s="304"/>
      <c r="J118" s="304"/>
      <c r="K118" s="304"/>
      <c r="L118" s="304"/>
      <c r="M118" s="304"/>
      <c r="N118" s="304"/>
      <c r="O118" s="304"/>
      <c r="P118" s="304"/>
      <c r="Q118" s="304"/>
      <c r="R118" s="304">
        <v>0</v>
      </c>
      <c r="S118" s="128">
        <v>0</v>
      </c>
    </row>
    <row r="119" spans="1:19" ht="16" outlineLevel="2">
      <c r="A119" s="753" t="s">
        <v>79</v>
      </c>
      <c r="B119" s="754" t="s">
        <v>80</v>
      </c>
      <c r="C119" s="754">
        <v>637001</v>
      </c>
      <c r="D119" s="68" t="s">
        <v>25</v>
      </c>
      <c r="E119" s="73">
        <f t="shared" si="9"/>
        <v>0</v>
      </c>
      <c r="F119" s="120">
        <v>0</v>
      </c>
      <c r="G119" s="121">
        <v>0</v>
      </c>
      <c r="H119" s="302">
        <v>0</v>
      </c>
      <c r="I119" s="302"/>
      <c r="J119" s="302"/>
      <c r="K119" s="302"/>
      <c r="L119" s="302"/>
      <c r="M119" s="302"/>
      <c r="N119" s="302"/>
      <c r="O119" s="302"/>
      <c r="P119" s="302"/>
      <c r="Q119" s="302"/>
      <c r="R119" s="302">
        <v>0</v>
      </c>
      <c r="S119" s="122">
        <v>0</v>
      </c>
    </row>
    <row r="120" spans="1:19" ht="16" outlineLevel="2">
      <c r="A120" s="753"/>
      <c r="B120" s="754"/>
      <c r="C120" s="754"/>
      <c r="D120" s="69" t="s">
        <v>26</v>
      </c>
      <c r="E120" s="73">
        <f t="shared" si="9"/>
        <v>0</v>
      </c>
      <c r="F120" s="123">
        <v>0</v>
      </c>
      <c r="G120" s="124">
        <v>0</v>
      </c>
      <c r="H120" s="303">
        <v>0</v>
      </c>
      <c r="I120" s="303"/>
      <c r="J120" s="303"/>
      <c r="K120" s="303"/>
      <c r="L120" s="303"/>
      <c r="M120" s="303"/>
      <c r="N120" s="303"/>
      <c r="O120" s="303"/>
      <c r="P120" s="303"/>
      <c r="Q120" s="303"/>
      <c r="R120" s="303">
        <v>0</v>
      </c>
      <c r="S120" s="125">
        <v>0</v>
      </c>
    </row>
    <row r="121" spans="1:19" ht="16" outlineLevel="2">
      <c r="A121" s="753"/>
      <c r="B121" s="754"/>
      <c r="C121" s="754"/>
      <c r="D121" s="69" t="s">
        <v>27</v>
      </c>
      <c r="E121" s="73">
        <f t="shared" si="9"/>
        <v>0</v>
      </c>
      <c r="F121" s="123">
        <v>0</v>
      </c>
      <c r="G121" s="124">
        <v>0</v>
      </c>
      <c r="H121" s="303">
        <v>0</v>
      </c>
      <c r="I121" s="303"/>
      <c r="J121" s="303"/>
      <c r="K121" s="303"/>
      <c r="L121" s="303"/>
      <c r="M121" s="303"/>
      <c r="N121" s="303"/>
      <c r="O121" s="303"/>
      <c r="P121" s="303"/>
      <c r="Q121" s="303"/>
      <c r="R121" s="303">
        <v>0</v>
      </c>
      <c r="S121" s="125">
        <v>0</v>
      </c>
    </row>
    <row r="122" spans="1:19" ht="16" outlineLevel="2">
      <c r="A122" s="753"/>
      <c r="B122" s="754"/>
      <c r="C122" s="754"/>
      <c r="D122" s="69" t="s">
        <v>28</v>
      </c>
      <c r="E122" s="73">
        <f t="shared" si="9"/>
        <v>0</v>
      </c>
      <c r="F122" s="123">
        <v>0</v>
      </c>
      <c r="G122" s="124">
        <v>0</v>
      </c>
      <c r="H122" s="303">
        <v>0</v>
      </c>
      <c r="I122" s="303"/>
      <c r="J122" s="303"/>
      <c r="K122" s="303"/>
      <c r="L122" s="303"/>
      <c r="M122" s="303"/>
      <c r="N122" s="303"/>
      <c r="O122" s="303"/>
      <c r="P122" s="303"/>
      <c r="Q122" s="303"/>
      <c r="R122" s="303">
        <v>0</v>
      </c>
      <c r="S122" s="125">
        <v>0</v>
      </c>
    </row>
    <row r="123" spans="1:19" ht="16" outlineLevel="2">
      <c r="A123" s="753"/>
      <c r="B123" s="754"/>
      <c r="C123" s="754"/>
      <c r="D123" s="69" t="s">
        <v>29</v>
      </c>
      <c r="E123" s="73">
        <f t="shared" si="9"/>
        <v>0</v>
      </c>
      <c r="F123" s="123">
        <v>0</v>
      </c>
      <c r="G123" s="124">
        <v>0</v>
      </c>
      <c r="H123" s="303">
        <v>0</v>
      </c>
      <c r="I123" s="303"/>
      <c r="J123" s="303"/>
      <c r="K123" s="303"/>
      <c r="L123" s="303"/>
      <c r="M123" s="303"/>
      <c r="N123" s="303"/>
      <c r="O123" s="303"/>
      <c r="P123" s="303"/>
      <c r="Q123" s="303"/>
      <c r="R123" s="303">
        <v>0</v>
      </c>
      <c r="S123" s="125">
        <v>0</v>
      </c>
    </row>
    <row r="124" spans="1:19" ht="16" outlineLevel="2">
      <c r="A124" s="753"/>
      <c r="B124" s="754"/>
      <c r="C124" s="754"/>
      <c r="D124" s="69" t="s">
        <v>30</v>
      </c>
      <c r="E124" s="73">
        <f t="shared" si="9"/>
        <v>0</v>
      </c>
      <c r="F124" s="123">
        <v>0</v>
      </c>
      <c r="G124" s="124">
        <v>0</v>
      </c>
      <c r="H124" s="303">
        <v>0</v>
      </c>
      <c r="I124" s="303"/>
      <c r="J124" s="303"/>
      <c r="K124" s="303"/>
      <c r="L124" s="303"/>
      <c r="M124" s="303"/>
      <c r="N124" s="303"/>
      <c r="O124" s="303"/>
      <c r="P124" s="303"/>
      <c r="Q124" s="303"/>
      <c r="R124" s="303">
        <v>0</v>
      </c>
      <c r="S124" s="125">
        <v>0</v>
      </c>
    </row>
    <row r="125" spans="1:19" ht="16" outlineLevel="2">
      <c r="A125" s="753"/>
      <c r="B125" s="754"/>
      <c r="C125" s="754"/>
      <c r="D125" s="69" t="s">
        <v>31</v>
      </c>
      <c r="E125" s="73">
        <f t="shared" si="9"/>
        <v>0</v>
      </c>
      <c r="F125" s="123">
        <v>0</v>
      </c>
      <c r="G125" s="124">
        <v>0</v>
      </c>
      <c r="H125" s="303">
        <v>0</v>
      </c>
      <c r="I125" s="303"/>
      <c r="J125" s="303"/>
      <c r="K125" s="303"/>
      <c r="L125" s="303"/>
      <c r="M125" s="303"/>
      <c r="N125" s="303"/>
      <c r="O125" s="303"/>
      <c r="P125" s="303"/>
      <c r="Q125" s="303"/>
      <c r="R125" s="303">
        <v>0</v>
      </c>
      <c r="S125" s="125">
        <v>0</v>
      </c>
    </row>
    <row r="126" spans="1:19" ht="16" outlineLevel="2">
      <c r="A126" s="753"/>
      <c r="B126" s="754"/>
      <c r="C126" s="754"/>
      <c r="D126" s="69" t="s">
        <v>32</v>
      </c>
      <c r="E126" s="73">
        <f t="shared" si="9"/>
        <v>0</v>
      </c>
      <c r="F126" s="123">
        <v>0</v>
      </c>
      <c r="G126" s="124">
        <v>0</v>
      </c>
      <c r="H126" s="303">
        <v>0</v>
      </c>
      <c r="I126" s="303"/>
      <c r="J126" s="303"/>
      <c r="K126" s="303"/>
      <c r="L126" s="303"/>
      <c r="M126" s="303"/>
      <c r="N126" s="303"/>
      <c r="O126" s="303"/>
      <c r="P126" s="303"/>
      <c r="Q126" s="303"/>
      <c r="R126" s="303">
        <v>0</v>
      </c>
      <c r="S126" s="125">
        <v>0</v>
      </c>
    </row>
    <row r="127" spans="1:19" ht="16" outlineLevel="2">
      <c r="A127" s="753"/>
      <c r="B127" s="754"/>
      <c r="C127" s="754"/>
      <c r="D127" s="69" t="s">
        <v>33</v>
      </c>
      <c r="E127" s="73">
        <f t="shared" si="9"/>
        <v>0</v>
      </c>
      <c r="F127" s="123">
        <v>0</v>
      </c>
      <c r="G127" s="124">
        <v>0</v>
      </c>
      <c r="H127" s="303">
        <v>0</v>
      </c>
      <c r="I127" s="303"/>
      <c r="J127" s="303"/>
      <c r="K127" s="303"/>
      <c r="L127" s="303"/>
      <c r="M127" s="303"/>
      <c r="N127" s="303"/>
      <c r="O127" s="303"/>
      <c r="P127" s="303"/>
      <c r="Q127" s="303"/>
      <c r="R127" s="303">
        <v>0</v>
      </c>
      <c r="S127" s="125">
        <v>0</v>
      </c>
    </row>
    <row r="128" spans="1:19" ht="17" outlineLevel="2" thickBot="1">
      <c r="A128" s="753"/>
      <c r="B128" s="754"/>
      <c r="C128" s="754"/>
      <c r="D128" s="70" t="s">
        <v>34</v>
      </c>
      <c r="E128" s="74">
        <f t="shared" si="9"/>
        <v>0</v>
      </c>
      <c r="F128" s="126">
        <v>0</v>
      </c>
      <c r="G128" s="127">
        <v>0</v>
      </c>
      <c r="H128" s="304">
        <v>0</v>
      </c>
      <c r="I128" s="304"/>
      <c r="J128" s="304"/>
      <c r="K128" s="304"/>
      <c r="L128" s="304"/>
      <c r="M128" s="304"/>
      <c r="N128" s="304"/>
      <c r="O128" s="304"/>
      <c r="P128" s="304"/>
      <c r="Q128" s="304"/>
      <c r="R128" s="304">
        <v>0</v>
      </c>
      <c r="S128" s="128">
        <v>0</v>
      </c>
    </row>
    <row r="129" spans="1:19" ht="16" thickBot="1">
      <c r="A129" s="17" t="s">
        <v>320</v>
      </c>
      <c r="B129" s="17"/>
      <c r="C129" s="17"/>
      <c r="D129" s="28"/>
      <c r="E129" s="140">
        <f t="shared" ref="E129:S129" si="10">SUM(E130:E149)</f>
        <v>39540</v>
      </c>
      <c r="F129" s="141">
        <f t="shared" si="10"/>
        <v>39540</v>
      </c>
      <c r="G129" s="141">
        <f t="shared" si="10"/>
        <v>0</v>
      </c>
      <c r="H129" s="306">
        <f t="shared" si="10"/>
        <v>0</v>
      </c>
      <c r="I129" s="306">
        <f t="shared" si="10"/>
        <v>0</v>
      </c>
      <c r="J129" s="306">
        <f t="shared" si="10"/>
        <v>0</v>
      </c>
      <c r="K129" s="306">
        <f t="shared" si="10"/>
        <v>0</v>
      </c>
      <c r="L129" s="306">
        <f t="shared" si="10"/>
        <v>0</v>
      </c>
      <c r="M129" s="306">
        <f t="shared" si="10"/>
        <v>0</v>
      </c>
      <c r="N129" s="306">
        <f t="shared" si="10"/>
        <v>0</v>
      </c>
      <c r="O129" s="306">
        <f t="shared" si="10"/>
        <v>0</v>
      </c>
      <c r="P129" s="306">
        <f t="shared" si="10"/>
        <v>0</v>
      </c>
      <c r="Q129" s="306">
        <f t="shared" si="10"/>
        <v>0</v>
      </c>
      <c r="R129" s="306">
        <f t="shared" si="10"/>
        <v>0</v>
      </c>
      <c r="S129" s="142">
        <f t="shared" si="10"/>
        <v>0</v>
      </c>
    </row>
    <row r="130" spans="1:19" ht="16">
      <c r="A130" s="753" t="s">
        <v>321</v>
      </c>
      <c r="B130" s="754" t="s">
        <v>89</v>
      </c>
      <c r="C130" s="754">
        <v>610</v>
      </c>
      <c r="D130" s="68" t="s">
        <v>25</v>
      </c>
      <c r="E130" s="72">
        <f t="shared" ref="E130:E149" si="11">SUM(F130:S130)</f>
        <v>16800</v>
      </c>
      <c r="F130" s="120">
        <v>16800</v>
      </c>
      <c r="G130" s="124">
        <v>0</v>
      </c>
      <c r="H130" s="302">
        <v>0</v>
      </c>
      <c r="I130" s="302"/>
      <c r="J130" s="302"/>
      <c r="K130" s="302"/>
      <c r="L130" s="302"/>
      <c r="M130" s="302"/>
      <c r="N130" s="302"/>
      <c r="O130" s="302"/>
      <c r="P130" s="302"/>
      <c r="Q130" s="302"/>
      <c r="R130" s="302">
        <v>0</v>
      </c>
      <c r="S130" s="122">
        <v>0</v>
      </c>
    </row>
    <row r="131" spans="1:19" ht="16">
      <c r="A131" s="753"/>
      <c r="B131" s="754"/>
      <c r="C131" s="754"/>
      <c r="D131" s="69" t="s">
        <v>26</v>
      </c>
      <c r="E131" s="73">
        <f t="shared" si="11"/>
        <v>16800</v>
      </c>
      <c r="F131" s="123">
        <v>16800</v>
      </c>
      <c r="G131" s="124">
        <v>0</v>
      </c>
      <c r="H131" s="303">
        <v>0</v>
      </c>
      <c r="I131" s="303"/>
      <c r="J131" s="303"/>
      <c r="K131" s="303"/>
      <c r="L131" s="303"/>
      <c r="M131" s="303"/>
      <c r="N131" s="303"/>
      <c r="O131" s="303"/>
      <c r="P131" s="303"/>
      <c r="Q131" s="303"/>
      <c r="R131" s="303">
        <v>0</v>
      </c>
      <c r="S131" s="125">
        <v>0</v>
      </c>
    </row>
    <row r="132" spans="1:19" ht="16">
      <c r="A132" s="753"/>
      <c r="B132" s="754"/>
      <c r="C132" s="754"/>
      <c r="D132" s="69" t="s">
        <v>27</v>
      </c>
      <c r="E132" s="73">
        <f t="shared" si="11"/>
        <v>0</v>
      </c>
      <c r="F132" s="123">
        <v>0</v>
      </c>
      <c r="G132" s="124">
        <v>0</v>
      </c>
      <c r="H132" s="303">
        <v>0</v>
      </c>
      <c r="I132" s="303"/>
      <c r="J132" s="303"/>
      <c r="K132" s="303"/>
      <c r="L132" s="303"/>
      <c r="M132" s="303"/>
      <c r="N132" s="303"/>
      <c r="O132" s="303"/>
      <c r="P132" s="303"/>
      <c r="Q132" s="303"/>
      <c r="R132" s="303">
        <v>0</v>
      </c>
      <c r="S132" s="125">
        <v>0</v>
      </c>
    </row>
    <row r="133" spans="1:19" ht="16">
      <c r="A133" s="753"/>
      <c r="B133" s="754"/>
      <c r="C133" s="754"/>
      <c r="D133" s="69" t="s">
        <v>28</v>
      </c>
      <c r="E133" s="73">
        <f t="shared" si="11"/>
        <v>0</v>
      </c>
      <c r="F133" s="123">
        <v>0</v>
      </c>
      <c r="G133" s="124">
        <v>0</v>
      </c>
      <c r="H133" s="303">
        <v>0</v>
      </c>
      <c r="I133" s="303"/>
      <c r="J133" s="303"/>
      <c r="K133" s="303"/>
      <c r="L133" s="303"/>
      <c r="M133" s="303"/>
      <c r="N133" s="303"/>
      <c r="O133" s="303"/>
      <c r="P133" s="303"/>
      <c r="Q133" s="303"/>
      <c r="R133" s="303">
        <v>0</v>
      </c>
      <c r="S133" s="125">
        <v>0</v>
      </c>
    </row>
    <row r="134" spans="1:19" ht="16">
      <c r="A134" s="753"/>
      <c r="B134" s="754"/>
      <c r="C134" s="754"/>
      <c r="D134" s="69" t="s">
        <v>29</v>
      </c>
      <c r="E134" s="73">
        <f t="shared" si="11"/>
        <v>0</v>
      </c>
      <c r="F134" s="123">
        <v>0</v>
      </c>
      <c r="G134" s="124">
        <v>0</v>
      </c>
      <c r="H134" s="303">
        <v>0</v>
      </c>
      <c r="I134" s="303"/>
      <c r="J134" s="303"/>
      <c r="K134" s="303"/>
      <c r="L134" s="303"/>
      <c r="M134" s="303"/>
      <c r="N134" s="303"/>
      <c r="O134" s="303"/>
      <c r="P134" s="303"/>
      <c r="Q134" s="303"/>
      <c r="R134" s="303">
        <v>0</v>
      </c>
      <c r="S134" s="125">
        <v>0</v>
      </c>
    </row>
    <row r="135" spans="1:19" ht="16">
      <c r="A135" s="753"/>
      <c r="B135" s="754"/>
      <c r="C135" s="754"/>
      <c r="D135" s="69" t="s">
        <v>30</v>
      </c>
      <c r="E135" s="73">
        <f t="shared" si="11"/>
        <v>0</v>
      </c>
      <c r="F135" s="123">
        <v>0</v>
      </c>
      <c r="G135" s="124">
        <v>0</v>
      </c>
      <c r="H135" s="303">
        <v>0</v>
      </c>
      <c r="I135" s="303"/>
      <c r="J135" s="303"/>
      <c r="K135" s="303"/>
      <c r="L135" s="303"/>
      <c r="M135" s="303"/>
      <c r="N135" s="303"/>
      <c r="O135" s="303"/>
      <c r="P135" s="303"/>
      <c r="Q135" s="303"/>
      <c r="R135" s="303">
        <v>0</v>
      </c>
      <c r="S135" s="125">
        <v>0</v>
      </c>
    </row>
    <row r="136" spans="1:19" ht="16">
      <c r="A136" s="753"/>
      <c r="B136" s="754"/>
      <c r="C136" s="754"/>
      <c r="D136" s="69" t="s">
        <v>31</v>
      </c>
      <c r="E136" s="73">
        <f t="shared" si="11"/>
        <v>0</v>
      </c>
      <c r="F136" s="123">
        <v>0</v>
      </c>
      <c r="G136" s="124">
        <v>0</v>
      </c>
      <c r="H136" s="303">
        <v>0</v>
      </c>
      <c r="I136" s="303"/>
      <c r="J136" s="303"/>
      <c r="K136" s="303"/>
      <c r="L136" s="303"/>
      <c r="M136" s="303"/>
      <c r="N136" s="303"/>
      <c r="O136" s="303"/>
      <c r="P136" s="303"/>
      <c r="Q136" s="303"/>
      <c r="R136" s="303">
        <v>0</v>
      </c>
      <c r="S136" s="125">
        <v>0</v>
      </c>
    </row>
    <row r="137" spans="1:19" ht="16">
      <c r="A137" s="753"/>
      <c r="B137" s="754"/>
      <c r="C137" s="754"/>
      <c r="D137" s="69" t="s">
        <v>32</v>
      </c>
      <c r="E137" s="73">
        <f t="shared" si="11"/>
        <v>0</v>
      </c>
      <c r="F137" s="123">
        <v>0</v>
      </c>
      <c r="G137" s="124">
        <v>0</v>
      </c>
      <c r="H137" s="303">
        <v>0</v>
      </c>
      <c r="I137" s="303"/>
      <c r="J137" s="303"/>
      <c r="K137" s="303"/>
      <c r="L137" s="303"/>
      <c r="M137" s="303"/>
      <c r="N137" s="303"/>
      <c r="O137" s="303"/>
      <c r="P137" s="303"/>
      <c r="Q137" s="303"/>
      <c r="R137" s="303">
        <v>0</v>
      </c>
      <c r="S137" s="125">
        <v>0</v>
      </c>
    </row>
    <row r="138" spans="1:19" ht="16">
      <c r="A138" s="753"/>
      <c r="B138" s="754"/>
      <c r="C138" s="754"/>
      <c r="D138" s="69" t="s">
        <v>33</v>
      </c>
      <c r="E138" s="73">
        <f t="shared" si="11"/>
        <v>0</v>
      </c>
      <c r="F138" s="123">
        <v>0</v>
      </c>
      <c r="G138" s="124">
        <v>0</v>
      </c>
      <c r="H138" s="303">
        <v>0</v>
      </c>
      <c r="I138" s="303"/>
      <c r="J138" s="303"/>
      <c r="K138" s="303"/>
      <c r="L138" s="303"/>
      <c r="M138" s="303"/>
      <c r="N138" s="303"/>
      <c r="O138" s="303"/>
      <c r="P138" s="303"/>
      <c r="Q138" s="303"/>
      <c r="R138" s="303">
        <v>0</v>
      </c>
      <c r="S138" s="125">
        <v>0</v>
      </c>
    </row>
    <row r="139" spans="1:19" ht="17" thickBot="1">
      <c r="A139" s="753"/>
      <c r="B139" s="754"/>
      <c r="C139" s="754"/>
      <c r="D139" s="70" t="s">
        <v>34</v>
      </c>
      <c r="E139" s="74">
        <f t="shared" si="11"/>
        <v>0</v>
      </c>
      <c r="F139" s="126">
        <v>0</v>
      </c>
      <c r="G139" s="127">
        <v>0</v>
      </c>
      <c r="H139" s="304">
        <v>0</v>
      </c>
      <c r="I139" s="304"/>
      <c r="J139" s="304"/>
      <c r="K139" s="304"/>
      <c r="L139" s="304"/>
      <c r="M139" s="304"/>
      <c r="N139" s="304"/>
      <c r="O139" s="304"/>
      <c r="P139" s="304"/>
      <c r="Q139" s="304"/>
      <c r="R139" s="304">
        <v>0</v>
      </c>
      <c r="S139" s="128">
        <v>0</v>
      </c>
    </row>
    <row r="140" spans="1:19" ht="16">
      <c r="A140" s="753" t="s">
        <v>151</v>
      </c>
      <c r="B140" s="754" t="s">
        <v>80</v>
      </c>
      <c r="C140" s="754" t="s">
        <v>347</v>
      </c>
      <c r="D140" s="68" t="s">
        <v>25</v>
      </c>
      <c r="E140" s="73">
        <f t="shared" si="11"/>
        <v>2970</v>
      </c>
      <c r="F140" s="120">
        <v>2970</v>
      </c>
      <c r="G140" s="124">
        <v>0</v>
      </c>
      <c r="H140" s="302">
        <v>0</v>
      </c>
      <c r="I140" s="302"/>
      <c r="J140" s="302"/>
      <c r="K140" s="302"/>
      <c r="L140" s="302"/>
      <c r="M140" s="302"/>
      <c r="N140" s="302"/>
      <c r="O140" s="302"/>
      <c r="P140" s="302"/>
      <c r="Q140" s="302"/>
      <c r="R140" s="302">
        <v>0</v>
      </c>
      <c r="S140" s="122">
        <v>0</v>
      </c>
    </row>
    <row r="141" spans="1:19" ht="16">
      <c r="A141" s="753"/>
      <c r="B141" s="754"/>
      <c r="C141" s="754"/>
      <c r="D141" s="69" t="s">
        <v>26</v>
      </c>
      <c r="E141" s="73">
        <f t="shared" si="11"/>
        <v>2970</v>
      </c>
      <c r="F141" s="123">
        <v>2970</v>
      </c>
      <c r="G141" s="124"/>
      <c r="H141" s="303">
        <v>0</v>
      </c>
      <c r="I141" s="303"/>
      <c r="J141" s="303"/>
      <c r="K141" s="303"/>
      <c r="L141" s="303"/>
      <c r="M141" s="303"/>
      <c r="N141" s="303"/>
      <c r="O141" s="303"/>
      <c r="P141" s="303"/>
      <c r="Q141" s="303"/>
      <c r="R141" s="303">
        <v>0</v>
      </c>
      <c r="S141" s="125">
        <v>0</v>
      </c>
    </row>
    <row r="142" spans="1:19" ht="16">
      <c r="A142" s="753"/>
      <c r="B142" s="754"/>
      <c r="C142" s="754"/>
      <c r="D142" s="69" t="s">
        <v>27</v>
      </c>
      <c r="E142" s="73">
        <f t="shared" si="11"/>
        <v>0</v>
      </c>
      <c r="F142" s="123">
        <v>0</v>
      </c>
      <c r="G142" s="124">
        <v>0</v>
      </c>
      <c r="H142" s="303">
        <v>0</v>
      </c>
      <c r="I142" s="303"/>
      <c r="J142" s="303"/>
      <c r="K142" s="303"/>
      <c r="L142" s="303"/>
      <c r="M142" s="303"/>
      <c r="N142" s="303"/>
      <c r="O142" s="303"/>
      <c r="P142" s="303"/>
      <c r="Q142" s="303"/>
      <c r="R142" s="303">
        <v>0</v>
      </c>
      <c r="S142" s="125">
        <v>0</v>
      </c>
    </row>
    <row r="143" spans="1:19" ht="16">
      <c r="A143" s="753"/>
      <c r="B143" s="754"/>
      <c r="C143" s="754"/>
      <c r="D143" s="69" t="s">
        <v>28</v>
      </c>
      <c r="E143" s="73">
        <f t="shared" si="11"/>
        <v>0</v>
      </c>
      <c r="F143" s="123">
        <v>0</v>
      </c>
      <c r="G143" s="124">
        <v>0</v>
      </c>
      <c r="H143" s="303">
        <v>0</v>
      </c>
      <c r="I143" s="303"/>
      <c r="J143" s="303"/>
      <c r="K143" s="303"/>
      <c r="L143" s="303"/>
      <c r="M143" s="303"/>
      <c r="N143" s="303"/>
      <c r="O143" s="303"/>
      <c r="P143" s="303"/>
      <c r="Q143" s="303"/>
      <c r="R143" s="303">
        <v>0</v>
      </c>
      <c r="S143" s="125">
        <v>0</v>
      </c>
    </row>
    <row r="144" spans="1:19" ht="16">
      <c r="A144" s="753"/>
      <c r="B144" s="754"/>
      <c r="C144" s="754"/>
      <c r="D144" s="69" t="s">
        <v>29</v>
      </c>
      <c r="E144" s="73">
        <f t="shared" si="11"/>
        <v>0</v>
      </c>
      <c r="F144" s="123">
        <v>0</v>
      </c>
      <c r="G144" s="124">
        <v>0</v>
      </c>
      <c r="H144" s="303">
        <v>0</v>
      </c>
      <c r="I144" s="303"/>
      <c r="J144" s="303"/>
      <c r="K144" s="303"/>
      <c r="L144" s="303"/>
      <c r="M144" s="303"/>
      <c r="N144" s="303"/>
      <c r="O144" s="303"/>
      <c r="P144" s="303"/>
      <c r="Q144" s="303"/>
      <c r="R144" s="303">
        <v>0</v>
      </c>
      <c r="S144" s="125">
        <v>0</v>
      </c>
    </row>
    <row r="145" spans="1:19" ht="16">
      <c r="A145" s="753"/>
      <c r="B145" s="754"/>
      <c r="C145" s="754"/>
      <c r="D145" s="69" t="s">
        <v>30</v>
      </c>
      <c r="E145" s="73">
        <f t="shared" si="11"/>
        <v>0</v>
      </c>
      <c r="F145" s="123">
        <v>0</v>
      </c>
      <c r="G145" s="124">
        <v>0</v>
      </c>
      <c r="H145" s="303">
        <v>0</v>
      </c>
      <c r="I145" s="303"/>
      <c r="J145" s="303"/>
      <c r="K145" s="303"/>
      <c r="L145" s="303"/>
      <c r="M145" s="303"/>
      <c r="N145" s="303"/>
      <c r="O145" s="303"/>
      <c r="P145" s="303"/>
      <c r="Q145" s="303"/>
      <c r="R145" s="303">
        <v>0</v>
      </c>
      <c r="S145" s="125">
        <v>0</v>
      </c>
    </row>
    <row r="146" spans="1:19" ht="16">
      <c r="A146" s="753"/>
      <c r="B146" s="754"/>
      <c r="C146" s="754"/>
      <c r="D146" s="69" t="s">
        <v>31</v>
      </c>
      <c r="E146" s="73">
        <f t="shared" si="11"/>
        <v>0</v>
      </c>
      <c r="F146" s="123">
        <v>0</v>
      </c>
      <c r="G146" s="124">
        <v>0</v>
      </c>
      <c r="H146" s="303">
        <v>0</v>
      </c>
      <c r="I146" s="303"/>
      <c r="J146" s="303"/>
      <c r="K146" s="303"/>
      <c r="L146" s="303"/>
      <c r="M146" s="303"/>
      <c r="N146" s="303"/>
      <c r="O146" s="303"/>
      <c r="P146" s="303"/>
      <c r="Q146" s="303"/>
      <c r="R146" s="303">
        <v>0</v>
      </c>
      <c r="S146" s="125">
        <v>0</v>
      </c>
    </row>
    <row r="147" spans="1:19" ht="16">
      <c r="A147" s="753"/>
      <c r="B147" s="754"/>
      <c r="C147" s="754"/>
      <c r="D147" s="69" t="s">
        <v>32</v>
      </c>
      <c r="E147" s="73">
        <f t="shared" si="11"/>
        <v>0</v>
      </c>
      <c r="F147" s="123">
        <v>0</v>
      </c>
      <c r="G147" s="124">
        <v>0</v>
      </c>
      <c r="H147" s="303">
        <v>0</v>
      </c>
      <c r="I147" s="303"/>
      <c r="J147" s="303"/>
      <c r="K147" s="303"/>
      <c r="L147" s="303"/>
      <c r="M147" s="303"/>
      <c r="N147" s="303"/>
      <c r="O147" s="303"/>
      <c r="P147" s="303"/>
      <c r="Q147" s="303"/>
      <c r="R147" s="303">
        <v>0</v>
      </c>
      <c r="S147" s="125">
        <v>0</v>
      </c>
    </row>
    <row r="148" spans="1:19" ht="16">
      <c r="A148" s="753"/>
      <c r="B148" s="754"/>
      <c r="C148" s="754"/>
      <c r="D148" s="69" t="s">
        <v>33</v>
      </c>
      <c r="E148" s="73">
        <f t="shared" si="11"/>
        <v>0</v>
      </c>
      <c r="F148" s="123">
        <v>0</v>
      </c>
      <c r="G148" s="124">
        <v>0</v>
      </c>
      <c r="H148" s="303">
        <v>0</v>
      </c>
      <c r="I148" s="303"/>
      <c r="J148" s="303"/>
      <c r="K148" s="303"/>
      <c r="L148" s="303"/>
      <c r="M148" s="303"/>
      <c r="N148" s="303"/>
      <c r="O148" s="303"/>
      <c r="P148" s="303"/>
      <c r="Q148" s="303"/>
      <c r="R148" s="303">
        <v>0</v>
      </c>
      <c r="S148" s="125">
        <v>0</v>
      </c>
    </row>
    <row r="149" spans="1:19" ht="17" thickBot="1">
      <c r="A149" s="753"/>
      <c r="B149" s="754"/>
      <c r="C149" s="754"/>
      <c r="D149" s="70" t="s">
        <v>34</v>
      </c>
      <c r="E149" s="74">
        <f t="shared" si="11"/>
        <v>0</v>
      </c>
      <c r="F149" s="126">
        <v>0</v>
      </c>
      <c r="G149" s="127">
        <v>0</v>
      </c>
      <c r="H149" s="304">
        <v>0</v>
      </c>
      <c r="I149" s="304"/>
      <c r="J149" s="304"/>
      <c r="K149" s="304"/>
      <c r="L149" s="304"/>
      <c r="M149" s="304"/>
      <c r="N149" s="304"/>
      <c r="O149" s="304"/>
      <c r="P149" s="304"/>
      <c r="Q149" s="304"/>
      <c r="R149" s="304">
        <v>0</v>
      </c>
      <c r="S149" s="128">
        <v>0</v>
      </c>
    </row>
    <row r="150" spans="1:19" ht="16" thickBot="1">
      <c r="A150" s="751" t="s">
        <v>349</v>
      </c>
      <c r="B150" s="752"/>
      <c r="C150" s="752"/>
      <c r="D150" s="82"/>
      <c r="E150" s="78">
        <f t="shared" ref="E150:S150" si="12">SUM(E151:E170)</f>
        <v>0</v>
      </c>
      <c r="F150" s="79">
        <f t="shared" si="12"/>
        <v>0</v>
      </c>
      <c r="G150" s="79">
        <f t="shared" si="12"/>
        <v>0</v>
      </c>
      <c r="H150" s="297">
        <f t="shared" si="12"/>
        <v>0</v>
      </c>
      <c r="I150" s="297">
        <f t="shared" si="12"/>
        <v>0</v>
      </c>
      <c r="J150" s="297">
        <f t="shared" si="12"/>
        <v>0</v>
      </c>
      <c r="K150" s="297">
        <f t="shared" si="12"/>
        <v>0</v>
      </c>
      <c r="L150" s="297">
        <f t="shared" si="12"/>
        <v>0</v>
      </c>
      <c r="M150" s="297">
        <f t="shared" si="12"/>
        <v>0</v>
      </c>
      <c r="N150" s="297">
        <f t="shared" si="12"/>
        <v>0</v>
      </c>
      <c r="O150" s="297">
        <f t="shared" si="12"/>
        <v>0</v>
      </c>
      <c r="P150" s="297">
        <f t="shared" si="12"/>
        <v>0</v>
      </c>
      <c r="Q150" s="297">
        <f t="shared" si="12"/>
        <v>0</v>
      </c>
      <c r="R150" s="297">
        <f t="shared" si="12"/>
        <v>0</v>
      </c>
      <c r="S150" s="80">
        <f t="shared" si="12"/>
        <v>0</v>
      </c>
    </row>
    <row r="151" spans="1:19" ht="16">
      <c r="A151" s="753" t="s">
        <v>351</v>
      </c>
      <c r="B151" s="754" t="s">
        <v>80</v>
      </c>
      <c r="C151" s="754">
        <v>633013</v>
      </c>
      <c r="D151" s="68" t="s">
        <v>25</v>
      </c>
      <c r="E151" s="65">
        <f t="shared" ref="E151:E170" si="13">SUM(F151:S151)</f>
        <v>0</v>
      </c>
      <c r="F151" s="129">
        <v>0</v>
      </c>
      <c r="G151" s="130">
        <v>0</v>
      </c>
      <c r="H151" s="298">
        <v>0</v>
      </c>
      <c r="I151" s="298"/>
      <c r="J151" s="298"/>
      <c r="K151" s="298"/>
      <c r="L151" s="298"/>
      <c r="M151" s="298"/>
      <c r="N151" s="298"/>
      <c r="O151" s="298"/>
      <c r="P151" s="298"/>
      <c r="Q151" s="298"/>
      <c r="R151" s="298">
        <v>0</v>
      </c>
      <c r="S151" s="135">
        <v>0</v>
      </c>
    </row>
    <row r="152" spans="1:19" ht="16">
      <c r="A152" s="753"/>
      <c r="B152" s="754"/>
      <c r="C152" s="754"/>
      <c r="D152" s="69" t="s">
        <v>26</v>
      </c>
      <c r="E152" s="66">
        <f t="shared" si="13"/>
        <v>0</v>
      </c>
      <c r="F152" s="131">
        <v>0</v>
      </c>
      <c r="G152" s="132">
        <v>0</v>
      </c>
      <c r="H152" s="299">
        <v>0</v>
      </c>
      <c r="I152" s="299"/>
      <c r="J152" s="299"/>
      <c r="K152" s="299"/>
      <c r="L152" s="299"/>
      <c r="M152" s="299"/>
      <c r="N152" s="299"/>
      <c r="O152" s="299"/>
      <c r="P152" s="299"/>
      <c r="Q152" s="299"/>
      <c r="R152" s="299">
        <v>0</v>
      </c>
      <c r="S152" s="136">
        <v>0</v>
      </c>
    </row>
    <row r="153" spans="1:19" ht="16">
      <c r="A153" s="753"/>
      <c r="B153" s="754"/>
      <c r="C153" s="754"/>
      <c r="D153" s="69" t="s">
        <v>27</v>
      </c>
      <c r="E153" s="66">
        <f t="shared" si="13"/>
        <v>0</v>
      </c>
      <c r="F153" s="131">
        <v>0</v>
      </c>
      <c r="G153" s="132">
        <v>0</v>
      </c>
      <c r="H153" s="299">
        <v>0</v>
      </c>
      <c r="I153" s="299"/>
      <c r="J153" s="299"/>
      <c r="K153" s="299"/>
      <c r="L153" s="299"/>
      <c r="M153" s="299"/>
      <c r="N153" s="299"/>
      <c r="O153" s="299"/>
      <c r="P153" s="299"/>
      <c r="Q153" s="299"/>
      <c r="R153" s="299">
        <v>0</v>
      </c>
      <c r="S153" s="136">
        <v>0</v>
      </c>
    </row>
    <row r="154" spans="1:19" ht="16">
      <c r="A154" s="753"/>
      <c r="B154" s="754"/>
      <c r="C154" s="754"/>
      <c r="D154" s="69" t="s">
        <v>28</v>
      </c>
      <c r="E154" s="66">
        <f t="shared" si="13"/>
        <v>0</v>
      </c>
      <c r="F154" s="131">
        <v>0</v>
      </c>
      <c r="G154" s="132">
        <v>0</v>
      </c>
      <c r="H154" s="299">
        <v>0</v>
      </c>
      <c r="I154" s="299"/>
      <c r="J154" s="299"/>
      <c r="K154" s="299"/>
      <c r="L154" s="299"/>
      <c r="M154" s="299"/>
      <c r="N154" s="299"/>
      <c r="O154" s="299"/>
      <c r="P154" s="299"/>
      <c r="Q154" s="299"/>
      <c r="R154" s="299">
        <v>0</v>
      </c>
      <c r="S154" s="136">
        <v>0</v>
      </c>
    </row>
    <row r="155" spans="1:19" ht="16">
      <c r="A155" s="753"/>
      <c r="B155" s="754"/>
      <c r="C155" s="754"/>
      <c r="D155" s="69" t="s">
        <v>29</v>
      </c>
      <c r="E155" s="66">
        <f t="shared" si="13"/>
        <v>0</v>
      </c>
      <c r="F155" s="131">
        <v>0</v>
      </c>
      <c r="G155" s="132">
        <v>0</v>
      </c>
      <c r="H155" s="299">
        <v>0</v>
      </c>
      <c r="I155" s="299"/>
      <c r="J155" s="299"/>
      <c r="K155" s="299"/>
      <c r="L155" s="299"/>
      <c r="M155" s="299"/>
      <c r="N155" s="299"/>
      <c r="O155" s="299"/>
      <c r="P155" s="299"/>
      <c r="Q155" s="299"/>
      <c r="R155" s="299">
        <v>0</v>
      </c>
      <c r="S155" s="136">
        <v>0</v>
      </c>
    </row>
    <row r="156" spans="1:19" ht="16">
      <c r="A156" s="753"/>
      <c r="B156" s="754"/>
      <c r="C156" s="754"/>
      <c r="D156" s="69" t="s">
        <v>30</v>
      </c>
      <c r="E156" s="66">
        <f t="shared" si="13"/>
        <v>0</v>
      </c>
      <c r="F156" s="131">
        <v>0</v>
      </c>
      <c r="G156" s="132">
        <v>0</v>
      </c>
      <c r="H156" s="299">
        <v>0</v>
      </c>
      <c r="I156" s="299"/>
      <c r="J156" s="299"/>
      <c r="K156" s="299"/>
      <c r="L156" s="299"/>
      <c r="M156" s="299"/>
      <c r="N156" s="299"/>
      <c r="O156" s="299"/>
      <c r="P156" s="299"/>
      <c r="Q156" s="299"/>
      <c r="R156" s="299">
        <v>0</v>
      </c>
      <c r="S156" s="136">
        <v>0</v>
      </c>
    </row>
    <row r="157" spans="1:19" ht="16">
      <c r="A157" s="753"/>
      <c r="B157" s="754"/>
      <c r="C157" s="754"/>
      <c r="D157" s="69" t="s">
        <v>31</v>
      </c>
      <c r="E157" s="66">
        <f t="shared" si="13"/>
        <v>0</v>
      </c>
      <c r="F157" s="131">
        <v>0</v>
      </c>
      <c r="G157" s="132">
        <v>0</v>
      </c>
      <c r="H157" s="299">
        <v>0</v>
      </c>
      <c r="I157" s="299"/>
      <c r="J157" s="299"/>
      <c r="K157" s="299"/>
      <c r="L157" s="299"/>
      <c r="M157" s="299"/>
      <c r="N157" s="299"/>
      <c r="O157" s="299"/>
      <c r="P157" s="299"/>
      <c r="Q157" s="299"/>
      <c r="R157" s="299">
        <v>0</v>
      </c>
      <c r="S157" s="136">
        <v>0</v>
      </c>
    </row>
    <row r="158" spans="1:19" ht="16">
      <c r="A158" s="753"/>
      <c r="B158" s="754"/>
      <c r="C158" s="754"/>
      <c r="D158" s="69" t="s">
        <v>32</v>
      </c>
      <c r="E158" s="66">
        <f t="shared" si="13"/>
        <v>0</v>
      </c>
      <c r="F158" s="131">
        <v>0</v>
      </c>
      <c r="G158" s="132">
        <v>0</v>
      </c>
      <c r="H158" s="299">
        <v>0</v>
      </c>
      <c r="I158" s="299"/>
      <c r="J158" s="299"/>
      <c r="K158" s="299"/>
      <c r="L158" s="299"/>
      <c r="M158" s="299"/>
      <c r="N158" s="299"/>
      <c r="O158" s="299"/>
      <c r="P158" s="299"/>
      <c r="Q158" s="299"/>
      <c r="R158" s="299">
        <v>0</v>
      </c>
      <c r="S158" s="136">
        <v>0</v>
      </c>
    </row>
    <row r="159" spans="1:19" ht="16">
      <c r="A159" s="753"/>
      <c r="B159" s="754"/>
      <c r="C159" s="754"/>
      <c r="D159" s="69" t="s">
        <v>33</v>
      </c>
      <c r="E159" s="66">
        <f t="shared" si="13"/>
        <v>0</v>
      </c>
      <c r="F159" s="131">
        <v>0</v>
      </c>
      <c r="G159" s="132">
        <v>0</v>
      </c>
      <c r="H159" s="299">
        <v>0</v>
      </c>
      <c r="I159" s="299"/>
      <c r="J159" s="299"/>
      <c r="K159" s="299"/>
      <c r="L159" s="299"/>
      <c r="M159" s="299"/>
      <c r="N159" s="299"/>
      <c r="O159" s="299"/>
      <c r="P159" s="299"/>
      <c r="Q159" s="299"/>
      <c r="R159" s="299">
        <v>0</v>
      </c>
      <c r="S159" s="136">
        <v>0</v>
      </c>
    </row>
    <row r="160" spans="1:19" ht="17" thickBot="1">
      <c r="A160" s="753"/>
      <c r="B160" s="754"/>
      <c r="C160" s="754"/>
      <c r="D160" s="70" t="s">
        <v>34</v>
      </c>
      <c r="E160" s="67">
        <f t="shared" si="13"/>
        <v>0</v>
      </c>
      <c r="F160" s="133">
        <v>0</v>
      </c>
      <c r="G160" s="134">
        <v>0</v>
      </c>
      <c r="H160" s="300">
        <v>0</v>
      </c>
      <c r="I160" s="300"/>
      <c r="J160" s="300"/>
      <c r="K160" s="300"/>
      <c r="L160" s="300"/>
      <c r="M160" s="300"/>
      <c r="N160" s="300"/>
      <c r="O160" s="300"/>
      <c r="P160" s="300"/>
      <c r="Q160" s="300"/>
      <c r="R160" s="300">
        <v>0</v>
      </c>
      <c r="S160" s="137">
        <v>0</v>
      </c>
    </row>
    <row r="161" spans="1:19" ht="16">
      <c r="A161" s="753" t="s">
        <v>350</v>
      </c>
      <c r="B161" s="754"/>
      <c r="C161" s="754">
        <v>637031</v>
      </c>
      <c r="D161" s="68" t="s">
        <v>25</v>
      </c>
      <c r="E161" s="66">
        <f t="shared" si="13"/>
        <v>0</v>
      </c>
      <c r="F161" s="129">
        <v>0</v>
      </c>
      <c r="G161" s="130">
        <v>0</v>
      </c>
      <c r="H161" s="298">
        <v>0</v>
      </c>
      <c r="I161" s="298"/>
      <c r="J161" s="298"/>
      <c r="K161" s="298"/>
      <c r="L161" s="298"/>
      <c r="M161" s="298"/>
      <c r="N161" s="298"/>
      <c r="O161" s="298"/>
      <c r="P161" s="298"/>
      <c r="Q161" s="298"/>
      <c r="R161" s="298">
        <v>0</v>
      </c>
      <c r="S161" s="135">
        <v>0</v>
      </c>
    </row>
    <row r="162" spans="1:19" ht="16">
      <c r="A162" s="753"/>
      <c r="B162" s="754"/>
      <c r="C162" s="754"/>
      <c r="D162" s="69" t="s">
        <v>26</v>
      </c>
      <c r="E162" s="66">
        <f t="shared" si="13"/>
        <v>0</v>
      </c>
      <c r="F162" s="131">
        <v>0</v>
      </c>
      <c r="G162" s="132">
        <v>0</v>
      </c>
      <c r="H162" s="299">
        <v>0</v>
      </c>
      <c r="I162" s="299"/>
      <c r="J162" s="299"/>
      <c r="K162" s="299"/>
      <c r="L162" s="299"/>
      <c r="M162" s="299"/>
      <c r="N162" s="299"/>
      <c r="O162" s="299"/>
      <c r="P162" s="299"/>
      <c r="Q162" s="299"/>
      <c r="R162" s="299">
        <v>0</v>
      </c>
      <c r="S162" s="136">
        <v>0</v>
      </c>
    </row>
    <row r="163" spans="1:19" ht="16">
      <c r="A163" s="753"/>
      <c r="B163" s="754"/>
      <c r="C163" s="754"/>
      <c r="D163" s="69" t="s">
        <v>27</v>
      </c>
      <c r="E163" s="66">
        <f t="shared" si="13"/>
        <v>0</v>
      </c>
      <c r="F163" s="131">
        <v>0</v>
      </c>
      <c r="G163" s="132">
        <v>0</v>
      </c>
      <c r="H163" s="299">
        <v>0</v>
      </c>
      <c r="I163" s="299"/>
      <c r="J163" s="299"/>
      <c r="K163" s="299"/>
      <c r="L163" s="299"/>
      <c r="M163" s="299"/>
      <c r="N163" s="299"/>
      <c r="O163" s="299"/>
      <c r="P163" s="299"/>
      <c r="Q163" s="299"/>
      <c r="R163" s="299">
        <v>0</v>
      </c>
      <c r="S163" s="136">
        <v>0</v>
      </c>
    </row>
    <row r="164" spans="1:19" ht="16">
      <c r="A164" s="753"/>
      <c r="B164" s="754"/>
      <c r="C164" s="754"/>
      <c r="D164" s="69" t="s">
        <v>28</v>
      </c>
      <c r="E164" s="66">
        <f t="shared" si="13"/>
        <v>0</v>
      </c>
      <c r="F164" s="131">
        <v>0</v>
      </c>
      <c r="G164" s="132">
        <v>0</v>
      </c>
      <c r="H164" s="299">
        <v>0</v>
      </c>
      <c r="I164" s="299"/>
      <c r="J164" s="299"/>
      <c r="K164" s="299"/>
      <c r="L164" s="299"/>
      <c r="M164" s="299"/>
      <c r="N164" s="299"/>
      <c r="O164" s="299"/>
      <c r="P164" s="299"/>
      <c r="Q164" s="299"/>
      <c r="R164" s="299">
        <v>0</v>
      </c>
      <c r="S164" s="136">
        <v>0</v>
      </c>
    </row>
    <row r="165" spans="1:19" ht="16">
      <c r="A165" s="753"/>
      <c r="B165" s="754"/>
      <c r="C165" s="754"/>
      <c r="D165" s="69" t="s">
        <v>29</v>
      </c>
      <c r="E165" s="66">
        <f t="shared" si="13"/>
        <v>0</v>
      </c>
      <c r="F165" s="131">
        <v>0</v>
      </c>
      <c r="G165" s="132">
        <v>0</v>
      </c>
      <c r="H165" s="299">
        <v>0</v>
      </c>
      <c r="I165" s="299"/>
      <c r="J165" s="299"/>
      <c r="K165" s="299"/>
      <c r="L165" s="299"/>
      <c r="M165" s="299"/>
      <c r="N165" s="299"/>
      <c r="O165" s="299"/>
      <c r="P165" s="299"/>
      <c r="Q165" s="299"/>
      <c r="R165" s="299">
        <v>0</v>
      </c>
      <c r="S165" s="136">
        <v>0</v>
      </c>
    </row>
    <row r="166" spans="1:19" ht="16">
      <c r="A166" s="753"/>
      <c r="B166" s="754"/>
      <c r="C166" s="754"/>
      <c r="D166" s="69" t="s">
        <v>30</v>
      </c>
      <c r="E166" s="66">
        <f t="shared" si="13"/>
        <v>0</v>
      </c>
      <c r="F166" s="131">
        <v>0</v>
      </c>
      <c r="G166" s="132">
        <v>0</v>
      </c>
      <c r="H166" s="299">
        <v>0</v>
      </c>
      <c r="I166" s="299"/>
      <c r="J166" s="299"/>
      <c r="K166" s="299"/>
      <c r="L166" s="299"/>
      <c r="M166" s="299"/>
      <c r="N166" s="299"/>
      <c r="O166" s="299"/>
      <c r="P166" s="299"/>
      <c r="Q166" s="299"/>
      <c r="R166" s="299">
        <v>0</v>
      </c>
      <c r="S166" s="136">
        <v>0</v>
      </c>
    </row>
    <row r="167" spans="1:19" ht="16">
      <c r="A167" s="753"/>
      <c r="B167" s="754"/>
      <c r="C167" s="754"/>
      <c r="D167" s="69" t="s">
        <v>31</v>
      </c>
      <c r="E167" s="66">
        <f t="shared" si="13"/>
        <v>0</v>
      </c>
      <c r="F167" s="131">
        <v>0</v>
      </c>
      <c r="G167" s="132">
        <v>0</v>
      </c>
      <c r="H167" s="299">
        <v>0</v>
      </c>
      <c r="I167" s="299"/>
      <c r="J167" s="299"/>
      <c r="K167" s="299"/>
      <c r="L167" s="299"/>
      <c r="M167" s="299"/>
      <c r="N167" s="299"/>
      <c r="O167" s="299"/>
      <c r="P167" s="299"/>
      <c r="Q167" s="299"/>
      <c r="R167" s="299">
        <v>0</v>
      </c>
      <c r="S167" s="136">
        <v>0</v>
      </c>
    </row>
    <row r="168" spans="1:19" ht="16">
      <c r="A168" s="753"/>
      <c r="B168" s="754"/>
      <c r="C168" s="754"/>
      <c r="D168" s="69" t="s">
        <v>32</v>
      </c>
      <c r="E168" s="66">
        <f t="shared" si="13"/>
        <v>0</v>
      </c>
      <c r="F168" s="131">
        <v>0</v>
      </c>
      <c r="G168" s="132">
        <v>0</v>
      </c>
      <c r="H168" s="299">
        <v>0</v>
      </c>
      <c r="I168" s="299"/>
      <c r="J168" s="299"/>
      <c r="K168" s="299"/>
      <c r="L168" s="299"/>
      <c r="M168" s="299"/>
      <c r="N168" s="299"/>
      <c r="O168" s="299"/>
      <c r="P168" s="299"/>
      <c r="Q168" s="299"/>
      <c r="R168" s="299">
        <v>0</v>
      </c>
      <c r="S168" s="136">
        <v>0</v>
      </c>
    </row>
    <row r="169" spans="1:19" ht="16">
      <c r="A169" s="753"/>
      <c r="B169" s="754"/>
      <c r="C169" s="754"/>
      <c r="D169" s="69" t="s">
        <v>33</v>
      </c>
      <c r="E169" s="66">
        <f t="shared" si="13"/>
        <v>0</v>
      </c>
      <c r="F169" s="131">
        <v>0</v>
      </c>
      <c r="G169" s="132">
        <v>0</v>
      </c>
      <c r="H169" s="299">
        <v>0</v>
      </c>
      <c r="I169" s="299"/>
      <c r="J169" s="299"/>
      <c r="K169" s="299"/>
      <c r="L169" s="299"/>
      <c r="M169" s="299"/>
      <c r="N169" s="299"/>
      <c r="O169" s="299"/>
      <c r="P169" s="299"/>
      <c r="Q169" s="299"/>
      <c r="R169" s="299">
        <v>0</v>
      </c>
      <c r="S169" s="136">
        <v>0</v>
      </c>
    </row>
    <row r="170" spans="1:19" ht="17" thickBot="1">
      <c r="A170" s="753"/>
      <c r="B170" s="754"/>
      <c r="C170" s="754"/>
      <c r="D170" s="70" t="s">
        <v>34</v>
      </c>
      <c r="E170" s="67">
        <f t="shared" si="13"/>
        <v>0</v>
      </c>
      <c r="F170" s="133">
        <v>0</v>
      </c>
      <c r="G170" s="134">
        <v>0</v>
      </c>
      <c r="H170" s="300">
        <v>0</v>
      </c>
      <c r="I170" s="300"/>
      <c r="J170" s="300"/>
      <c r="K170" s="300"/>
      <c r="L170" s="300"/>
      <c r="M170" s="300"/>
      <c r="N170" s="300"/>
      <c r="O170" s="300"/>
      <c r="P170" s="300"/>
      <c r="Q170" s="300"/>
      <c r="R170" s="300">
        <v>0</v>
      </c>
      <c r="S170" s="137">
        <v>0</v>
      </c>
    </row>
  </sheetData>
  <mergeCells count="52">
    <mergeCell ref="A130:A139"/>
    <mergeCell ref="B130:B139"/>
    <mergeCell ref="C130:C139"/>
    <mergeCell ref="A140:A149"/>
    <mergeCell ref="B140:B149"/>
    <mergeCell ref="C140:C149"/>
    <mergeCell ref="A119:A128"/>
    <mergeCell ref="B119:B128"/>
    <mergeCell ref="C119:C128"/>
    <mergeCell ref="A1:D1"/>
    <mergeCell ref="A99:A108"/>
    <mergeCell ref="B99:B108"/>
    <mergeCell ref="C99:C108"/>
    <mergeCell ref="A109:A118"/>
    <mergeCell ref="B109:B118"/>
    <mergeCell ref="C109:C118"/>
    <mergeCell ref="A79:A88"/>
    <mergeCell ref="B79:B88"/>
    <mergeCell ref="C79:C88"/>
    <mergeCell ref="A89:A98"/>
    <mergeCell ref="B89:B98"/>
    <mergeCell ref="C89:C98"/>
    <mergeCell ref="A56:C56"/>
    <mergeCell ref="A58:A67"/>
    <mergeCell ref="B58:B67"/>
    <mergeCell ref="C58:C67"/>
    <mergeCell ref="A68:A77"/>
    <mergeCell ref="B68:B77"/>
    <mergeCell ref="C68:C77"/>
    <mergeCell ref="A36:A45"/>
    <mergeCell ref="B36:B45"/>
    <mergeCell ref="C36:C45"/>
    <mergeCell ref="A3:C3"/>
    <mergeCell ref="A46:A55"/>
    <mergeCell ref="B46:B55"/>
    <mergeCell ref="C46:C55"/>
    <mergeCell ref="A15:A24"/>
    <mergeCell ref="B15:B24"/>
    <mergeCell ref="C15:C24"/>
    <mergeCell ref="A26:A35"/>
    <mergeCell ref="B26:B35"/>
    <mergeCell ref="C26:C35"/>
    <mergeCell ref="C5:C14"/>
    <mergeCell ref="A5:A14"/>
    <mergeCell ref="B5:B14"/>
    <mergeCell ref="A150:C150"/>
    <mergeCell ref="A151:A160"/>
    <mergeCell ref="B151:B160"/>
    <mergeCell ref="C151:C160"/>
    <mergeCell ref="A161:A170"/>
    <mergeCell ref="B161:B170"/>
    <mergeCell ref="C161:C170"/>
  </mergeCells>
  <phoneticPr fontId="74" type="noConversion"/>
  <pageMargins left="0.7" right="0.7" top="0.75" bottom="0.75" header="0.3" footer="0.3"/>
  <pageSetup paperSize="9" scale="29" orientation="portrait" r:id="rId1"/>
  <ignoredErrors>
    <ignoredError sqref="E25 E78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CC"/>
    <outlinePr summaryBelow="0" summaryRight="0"/>
  </sheetPr>
  <dimension ref="A1:K84"/>
  <sheetViews>
    <sheetView view="pageBreakPreview" zoomScale="60" zoomScaleNormal="85" workbookViewId="0">
      <selection activeCell="F35" sqref="F35:H44"/>
    </sheetView>
  </sheetViews>
  <sheetFormatPr baseColWidth="10" defaultColWidth="8.83203125" defaultRowHeight="15" outlineLevelRow="1" outlineLevelCol="1"/>
  <cols>
    <col min="1" max="1" width="22.5" customWidth="1"/>
    <col min="2" max="2" width="23.33203125" customWidth="1"/>
    <col min="3" max="3" width="22.5" customWidth="1"/>
    <col min="5" max="5" width="17.83203125" customWidth="1"/>
    <col min="6" max="9" width="19.33203125" customWidth="1" outlineLevel="1"/>
    <col min="10" max="10" width="31" customWidth="1" outlineLevel="1"/>
    <col min="11" max="11" width="19" customWidth="1"/>
  </cols>
  <sheetData>
    <row r="1" spans="1:11" ht="36" customHeight="1" thickBot="1">
      <c r="A1" s="749" t="s">
        <v>100</v>
      </c>
      <c r="B1" s="749"/>
      <c r="C1" s="749"/>
      <c r="D1" s="750"/>
      <c r="E1" s="71" t="s">
        <v>35</v>
      </c>
      <c r="F1" s="341" t="s">
        <v>72</v>
      </c>
      <c r="G1" s="341" t="s">
        <v>73</v>
      </c>
      <c r="H1" s="341" t="s">
        <v>216</v>
      </c>
      <c r="I1" s="341" t="s">
        <v>199</v>
      </c>
      <c r="J1" s="341" t="s">
        <v>355</v>
      </c>
      <c r="K1" s="341" t="s">
        <v>348</v>
      </c>
    </row>
    <row r="2" spans="1:11" ht="16" thickBot="1">
      <c r="A2" s="41" t="s">
        <v>0</v>
      </c>
      <c r="B2" s="76" t="s">
        <v>77</v>
      </c>
      <c r="C2" s="76" t="s">
        <v>76</v>
      </c>
      <c r="D2" s="76" t="s">
        <v>23</v>
      </c>
      <c r="E2" s="17"/>
      <c r="F2" s="17"/>
      <c r="G2" s="17"/>
      <c r="H2" s="17"/>
      <c r="I2" s="17"/>
      <c r="J2" s="17"/>
      <c r="K2" s="17"/>
    </row>
    <row r="3" spans="1:11" ht="16" thickBot="1">
      <c r="A3" s="758" t="s">
        <v>90</v>
      </c>
      <c r="B3" s="758"/>
      <c r="C3" s="758"/>
      <c r="D3" s="75"/>
      <c r="E3" s="78">
        <f t="shared" ref="E3:K3" si="0">SUM(E4:E33)</f>
        <v>0</v>
      </c>
      <c r="F3" s="79">
        <f t="shared" si="0"/>
        <v>0</v>
      </c>
      <c r="G3" s="79">
        <f t="shared" si="0"/>
        <v>0</v>
      </c>
      <c r="H3" s="297">
        <f t="shared" si="0"/>
        <v>0</v>
      </c>
      <c r="I3" s="297">
        <f t="shared" si="0"/>
        <v>0</v>
      </c>
      <c r="J3" s="297">
        <f>SUM(J4:J33)</f>
        <v>0</v>
      </c>
      <c r="K3" s="80">
        <f t="shared" si="0"/>
        <v>0</v>
      </c>
    </row>
    <row r="4" spans="1:11" ht="16" outlineLevel="1">
      <c r="A4" s="753" t="s">
        <v>92</v>
      </c>
      <c r="B4" s="753" t="s">
        <v>95</v>
      </c>
      <c r="C4" s="754">
        <v>713002</v>
      </c>
      <c r="D4" s="68" t="s">
        <v>25</v>
      </c>
      <c r="E4" s="72">
        <f>SUM(F4:K4)</f>
        <v>0</v>
      </c>
      <c r="F4" s="120"/>
      <c r="G4" s="121"/>
      <c r="H4" s="302"/>
      <c r="I4" s="302">
        <v>0</v>
      </c>
      <c r="J4" s="302">
        <v>0</v>
      </c>
      <c r="K4" s="122">
        <v>0</v>
      </c>
    </row>
    <row r="5" spans="1:11" ht="16" outlineLevel="1">
      <c r="A5" s="753"/>
      <c r="B5" s="754"/>
      <c r="C5" s="754"/>
      <c r="D5" s="69" t="s">
        <v>26</v>
      </c>
      <c r="E5" s="73">
        <f t="shared" ref="E5:E33" si="1">SUM(F5:K5)</f>
        <v>0</v>
      </c>
      <c r="F5" s="123"/>
      <c r="G5" s="124"/>
      <c r="H5" s="303"/>
      <c r="I5" s="303">
        <v>0</v>
      </c>
      <c r="J5" s="303">
        <v>0</v>
      </c>
      <c r="K5" s="125">
        <v>0</v>
      </c>
    </row>
    <row r="6" spans="1:11" ht="16" outlineLevel="1">
      <c r="A6" s="753"/>
      <c r="B6" s="754"/>
      <c r="C6" s="754"/>
      <c r="D6" s="69" t="s">
        <v>27</v>
      </c>
      <c r="E6" s="73">
        <f t="shared" si="1"/>
        <v>0</v>
      </c>
      <c r="F6" s="123">
        <v>0</v>
      </c>
      <c r="G6" s="124">
        <v>0</v>
      </c>
      <c r="H6" s="303">
        <v>0</v>
      </c>
      <c r="I6" s="303">
        <v>0</v>
      </c>
      <c r="J6" s="303">
        <v>0</v>
      </c>
      <c r="K6" s="125">
        <v>0</v>
      </c>
    </row>
    <row r="7" spans="1:11" ht="16" outlineLevel="1">
      <c r="A7" s="753"/>
      <c r="B7" s="754"/>
      <c r="C7" s="754"/>
      <c r="D7" s="69" t="s">
        <v>28</v>
      </c>
      <c r="E7" s="73">
        <f t="shared" si="1"/>
        <v>0</v>
      </c>
      <c r="F7" s="123">
        <v>0</v>
      </c>
      <c r="G7" s="124">
        <v>0</v>
      </c>
      <c r="H7" s="303">
        <v>0</v>
      </c>
      <c r="I7" s="303">
        <v>0</v>
      </c>
      <c r="J7" s="303">
        <v>0</v>
      </c>
      <c r="K7" s="125">
        <v>0</v>
      </c>
    </row>
    <row r="8" spans="1:11" ht="16" outlineLevel="1">
      <c r="A8" s="753"/>
      <c r="B8" s="754"/>
      <c r="C8" s="754"/>
      <c r="D8" s="69" t="s">
        <v>29</v>
      </c>
      <c r="E8" s="73">
        <f t="shared" si="1"/>
        <v>0</v>
      </c>
      <c r="F8" s="123">
        <v>0</v>
      </c>
      <c r="G8" s="124">
        <v>0</v>
      </c>
      <c r="H8" s="303">
        <v>0</v>
      </c>
      <c r="I8" s="303">
        <v>0</v>
      </c>
      <c r="J8" s="303">
        <v>0</v>
      </c>
      <c r="K8" s="125">
        <v>0</v>
      </c>
    </row>
    <row r="9" spans="1:11" ht="16" outlineLevel="1">
      <c r="A9" s="753"/>
      <c r="B9" s="754"/>
      <c r="C9" s="754"/>
      <c r="D9" s="69" t="s">
        <v>30</v>
      </c>
      <c r="E9" s="73">
        <f t="shared" si="1"/>
        <v>0</v>
      </c>
      <c r="F9" s="123">
        <v>0</v>
      </c>
      <c r="G9" s="124">
        <v>0</v>
      </c>
      <c r="H9" s="303">
        <v>0</v>
      </c>
      <c r="I9" s="303">
        <v>0</v>
      </c>
      <c r="J9" s="303">
        <v>0</v>
      </c>
      <c r="K9" s="125">
        <v>0</v>
      </c>
    </row>
    <row r="10" spans="1:11" ht="16" outlineLevel="1">
      <c r="A10" s="753"/>
      <c r="B10" s="754"/>
      <c r="C10" s="754"/>
      <c r="D10" s="69" t="s">
        <v>31</v>
      </c>
      <c r="E10" s="73">
        <f t="shared" si="1"/>
        <v>0</v>
      </c>
      <c r="F10" s="123">
        <v>0</v>
      </c>
      <c r="G10" s="124">
        <v>0</v>
      </c>
      <c r="H10" s="303">
        <v>0</v>
      </c>
      <c r="I10" s="303">
        <v>0</v>
      </c>
      <c r="J10" s="303">
        <v>0</v>
      </c>
      <c r="K10" s="125">
        <v>0</v>
      </c>
    </row>
    <row r="11" spans="1:11" ht="16" outlineLevel="1">
      <c r="A11" s="753"/>
      <c r="B11" s="754"/>
      <c r="C11" s="754"/>
      <c r="D11" s="69" t="s">
        <v>32</v>
      </c>
      <c r="E11" s="73">
        <f t="shared" si="1"/>
        <v>0</v>
      </c>
      <c r="F11" s="123">
        <v>0</v>
      </c>
      <c r="G11" s="124">
        <v>0</v>
      </c>
      <c r="H11" s="303">
        <v>0</v>
      </c>
      <c r="I11" s="303">
        <v>0</v>
      </c>
      <c r="J11" s="303">
        <v>0</v>
      </c>
      <c r="K11" s="125">
        <v>0</v>
      </c>
    </row>
    <row r="12" spans="1:11" ht="16" outlineLevel="1">
      <c r="A12" s="753"/>
      <c r="B12" s="754"/>
      <c r="C12" s="754"/>
      <c r="D12" s="69" t="s">
        <v>33</v>
      </c>
      <c r="E12" s="73">
        <f t="shared" si="1"/>
        <v>0</v>
      </c>
      <c r="F12" s="123">
        <v>0</v>
      </c>
      <c r="G12" s="124">
        <v>0</v>
      </c>
      <c r="H12" s="303">
        <v>0</v>
      </c>
      <c r="I12" s="303">
        <v>0</v>
      </c>
      <c r="J12" s="303">
        <v>0</v>
      </c>
      <c r="K12" s="125">
        <v>0</v>
      </c>
    </row>
    <row r="13" spans="1:11" ht="17" outlineLevel="1" thickBot="1">
      <c r="A13" s="753"/>
      <c r="B13" s="754"/>
      <c r="C13" s="754"/>
      <c r="D13" s="70" t="s">
        <v>34</v>
      </c>
      <c r="E13" s="74">
        <f t="shared" si="1"/>
        <v>0</v>
      </c>
      <c r="F13" s="126">
        <v>0</v>
      </c>
      <c r="G13" s="127">
        <v>0</v>
      </c>
      <c r="H13" s="304">
        <v>0</v>
      </c>
      <c r="I13" s="304">
        <v>0</v>
      </c>
      <c r="J13" s="304">
        <v>0</v>
      </c>
      <c r="K13" s="128">
        <v>0</v>
      </c>
    </row>
    <row r="14" spans="1:11" ht="15" customHeight="1" outlineLevel="1">
      <c r="A14" s="753" t="s">
        <v>93</v>
      </c>
      <c r="B14" s="753" t="s">
        <v>117</v>
      </c>
      <c r="C14" s="754">
        <v>633002</v>
      </c>
      <c r="D14" s="68" t="s">
        <v>25</v>
      </c>
      <c r="E14" s="73">
        <f t="shared" si="1"/>
        <v>0</v>
      </c>
      <c r="F14" s="120">
        <v>0</v>
      </c>
      <c r="G14" s="121">
        <v>0</v>
      </c>
      <c r="H14" s="302">
        <v>0</v>
      </c>
      <c r="I14" s="302">
        <v>0</v>
      </c>
      <c r="J14" s="302">
        <v>0</v>
      </c>
      <c r="K14" s="122">
        <v>0</v>
      </c>
    </row>
    <row r="15" spans="1:11" ht="16" outlineLevel="1">
      <c r="A15" s="753"/>
      <c r="B15" s="754"/>
      <c r="C15" s="754"/>
      <c r="D15" s="69" t="s">
        <v>26</v>
      </c>
      <c r="E15" s="73">
        <f t="shared" si="1"/>
        <v>0</v>
      </c>
      <c r="F15" s="123">
        <v>0</v>
      </c>
      <c r="G15" s="124">
        <v>0</v>
      </c>
      <c r="H15" s="303">
        <v>0</v>
      </c>
      <c r="I15" s="303">
        <v>0</v>
      </c>
      <c r="J15" s="303">
        <v>0</v>
      </c>
      <c r="K15" s="125">
        <v>0</v>
      </c>
    </row>
    <row r="16" spans="1:11" ht="16" outlineLevel="1">
      <c r="A16" s="753"/>
      <c r="B16" s="754"/>
      <c r="C16" s="754"/>
      <c r="D16" s="69" t="s">
        <v>27</v>
      </c>
      <c r="E16" s="73">
        <f t="shared" si="1"/>
        <v>0</v>
      </c>
      <c r="F16" s="123">
        <v>0</v>
      </c>
      <c r="G16" s="124">
        <v>0</v>
      </c>
      <c r="H16" s="303">
        <v>0</v>
      </c>
      <c r="I16" s="303">
        <v>0</v>
      </c>
      <c r="J16" s="303">
        <v>0</v>
      </c>
      <c r="K16" s="125">
        <v>0</v>
      </c>
    </row>
    <row r="17" spans="1:11" ht="16" outlineLevel="1">
      <c r="A17" s="753"/>
      <c r="B17" s="754"/>
      <c r="C17" s="754"/>
      <c r="D17" s="69" t="s">
        <v>28</v>
      </c>
      <c r="E17" s="73">
        <f t="shared" si="1"/>
        <v>0</v>
      </c>
      <c r="F17" s="123">
        <v>0</v>
      </c>
      <c r="G17" s="124">
        <v>0</v>
      </c>
      <c r="H17" s="303">
        <v>0</v>
      </c>
      <c r="I17" s="303">
        <v>0</v>
      </c>
      <c r="J17" s="303">
        <v>0</v>
      </c>
      <c r="K17" s="125">
        <v>0</v>
      </c>
    </row>
    <row r="18" spans="1:11" ht="16" outlineLevel="1">
      <c r="A18" s="753"/>
      <c r="B18" s="754"/>
      <c r="C18" s="754"/>
      <c r="D18" s="69" t="s">
        <v>29</v>
      </c>
      <c r="E18" s="73">
        <f t="shared" si="1"/>
        <v>0</v>
      </c>
      <c r="F18" s="123">
        <v>0</v>
      </c>
      <c r="G18" s="124">
        <v>0</v>
      </c>
      <c r="H18" s="303">
        <v>0</v>
      </c>
      <c r="I18" s="303">
        <v>0</v>
      </c>
      <c r="J18" s="303">
        <v>0</v>
      </c>
      <c r="K18" s="125">
        <v>0</v>
      </c>
    </row>
    <row r="19" spans="1:11" ht="16" outlineLevel="1">
      <c r="A19" s="753"/>
      <c r="B19" s="754"/>
      <c r="C19" s="754"/>
      <c r="D19" s="69" t="s">
        <v>30</v>
      </c>
      <c r="E19" s="73">
        <f t="shared" si="1"/>
        <v>0</v>
      </c>
      <c r="F19" s="123">
        <v>0</v>
      </c>
      <c r="G19" s="124">
        <v>0</v>
      </c>
      <c r="H19" s="303">
        <v>0</v>
      </c>
      <c r="I19" s="303">
        <v>0</v>
      </c>
      <c r="J19" s="303">
        <v>0</v>
      </c>
      <c r="K19" s="125">
        <v>0</v>
      </c>
    </row>
    <row r="20" spans="1:11" ht="16" outlineLevel="1">
      <c r="A20" s="753"/>
      <c r="B20" s="754"/>
      <c r="C20" s="754"/>
      <c r="D20" s="69" t="s">
        <v>31</v>
      </c>
      <c r="E20" s="73">
        <f t="shared" si="1"/>
        <v>0</v>
      </c>
      <c r="F20" s="123">
        <v>0</v>
      </c>
      <c r="G20" s="124">
        <v>0</v>
      </c>
      <c r="H20" s="303">
        <v>0</v>
      </c>
      <c r="I20" s="303">
        <v>0</v>
      </c>
      <c r="J20" s="303">
        <v>0</v>
      </c>
      <c r="K20" s="125">
        <v>0</v>
      </c>
    </row>
    <row r="21" spans="1:11" ht="16" outlineLevel="1">
      <c r="A21" s="753"/>
      <c r="B21" s="754"/>
      <c r="C21" s="754"/>
      <c r="D21" s="69" t="s">
        <v>32</v>
      </c>
      <c r="E21" s="73">
        <f t="shared" si="1"/>
        <v>0</v>
      </c>
      <c r="F21" s="123">
        <v>0</v>
      </c>
      <c r="G21" s="124">
        <v>0</v>
      </c>
      <c r="H21" s="303">
        <v>0</v>
      </c>
      <c r="I21" s="303">
        <v>0</v>
      </c>
      <c r="J21" s="303">
        <v>0</v>
      </c>
      <c r="K21" s="125">
        <v>0</v>
      </c>
    </row>
    <row r="22" spans="1:11" ht="16" outlineLevel="1">
      <c r="A22" s="753"/>
      <c r="B22" s="754"/>
      <c r="C22" s="754"/>
      <c r="D22" s="69" t="s">
        <v>33</v>
      </c>
      <c r="E22" s="73">
        <f t="shared" si="1"/>
        <v>0</v>
      </c>
      <c r="F22" s="123">
        <v>0</v>
      </c>
      <c r="G22" s="124">
        <v>0</v>
      </c>
      <c r="H22" s="303">
        <v>0</v>
      </c>
      <c r="I22" s="303">
        <v>0</v>
      </c>
      <c r="J22" s="303">
        <v>0</v>
      </c>
      <c r="K22" s="125">
        <v>0</v>
      </c>
    </row>
    <row r="23" spans="1:11" ht="17" outlineLevel="1" thickBot="1">
      <c r="A23" s="753"/>
      <c r="B23" s="754"/>
      <c r="C23" s="754"/>
      <c r="D23" s="70" t="s">
        <v>34</v>
      </c>
      <c r="E23" s="74">
        <f t="shared" si="1"/>
        <v>0</v>
      </c>
      <c r="F23" s="126">
        <v>0</v>
      </c>
      <c r="G23" s="127">
        <v>0</v>
      </c>
      <c r="H23" s="304">
        <v>0</v>
      </c>
      <c r="I23" s="304">
        <v>0</v>
      </c>
      <c r="J23" s="304">
        <v>0</v>
      </c>
      <c r="K23" s="128">
        <v>0</v>
      </c>
    </row>
    <row r="24" spans="1:11" ht="16" outlineLevel="1">
      <c r="A24" s="753" t="s">
        <v>94</v>
      </c>
      <c r="B24" s="754" t="s">
        <v>80</v>
      </c>
      <c r="C24" s="754">
        <v>637001</v>
      </c>
      <c r="D24" s="68" t="s">
        <v>25</v>
      </c>
      <c r="E24" s="73">
        <f t="shared" si="1"/>
        <v>0</v>
      </c>
      <c r="F24" s="120">
        <v>0</v>
      </c>
      <c r="G24" s="121">
        <v>0</v>
      </c>
      <c r="H24" s="302">
        <v>0</v>
      </c>
      <c r="I24" s="302">
        <v>0</v>
      </c>
      <c r="J24" s="302">
        <v>0</v>
      </c>
      <c r="K24" s="122">
        <v>0</v>
      </c>
    </row>
    <row r="25" spans="1:11" ht="16" outlineLevel="1">
      <c r="A25" s="753"/>
      <c r="B25" s="754"/>
      <c r="C25" s="754"/>
      <c r="D25" s="69" t="s">
        <v>26</v>
      </c>
      <c r="E25" s="73">
        <f t="shared" si="1"/>
        <v>0</v>
      </c>
      <c r="F25" s="123">
        <v>0</v>
      </c>
      <c r="G25" s="124">
        <v>0</v>
      </c>
      <c r="H25" s="303">
        <v>0</v>
      </c>
      <c r="I25" s="303">
        <v>0</v>
      </c>
      <c r="J25" s="303">
        <v>0</v>
      </c>
      <c r="K25" s="125">
        <v>0</v>
      </c>
    </row>
    <row r="26" spans="1:11" ht="16" outlineLevel="1">
      <c r="A26" s="753"/>
      <c r="B26" s="754"/>
      <c r="C26" s="754"/>
      <c r="D26" s="69" t="s">
        <v>27</v>
      </c>
      <c r="E26" s="73">
        <f t="shared" si="1"/>
        <v>0</v>
      </c>
      <c r="F26" s="123">
        <v>0</v>
      </c>
      <c r="G26" s="124">
        <v>0</v>
      </c>
      <c r="H26" s="303">
        <v>0</v>
      </c>
      <c r="I26" s="303">
        <v>0</v>
      </c>
      <c r="J26" s="303">
        <v>0</v>
      </c>
      <c r="K26" s="125">
        <v>0</v>
      </c>
    </row>
    <row r="27" spans="1:11" ht="16" outlineLevel="1">
      <c r="A27" s="753"/>
      <c r="B27" s="754"/>
      <c r="C27" s="754"/>
      <c r="D27" s="69" t="s">
        <v>28</v>
      </c>
      <c r="E27" s="73">
        <f t="shared" si="1"/>
        <v>0</v>
      </c>
      <c r="F27" s="123">
        <v>0</v>
      </c>
      <c r="G27" s="124">
        <v>0</v>
      </c>
      <c r="H27" s="303">
        <v>0</v>
      </c>
      <c r="I27" s="303">
        <v>0</v>
      </c>
      <c r="J27" s="303">
        <v>0</v>
      </c>
      <c r="K27" s="125">
        <v>0</v>
      </c>
    </row>
    <row r="28" spans="1:11" ht="16" outlineLevel="1">
      <c r="A28" s="753"/>
      <c r="B28" s="754"/>
      <c r="C28" s="754"/>
      <c r="D28" s="69" t="s">
        <v>29</v>
      </c>
      <c r="E28" s="73">
        <f t="shared" si="1"/>
        <v>0</v>
      </c>
      <c r="F28" s="123">
        <v>0</v>
      </c>
      <c r="G28" s="124">
        <v>0</v>
      </c>
      <c r="H28" s="303">
        <v>0</v>
      </c>
      <c r="I28" s="303">
        <v>0</v>
      </c>
      <c r="J28" s="303">
        <v>0</v>
      </c>
      <c r="K28" s="125">
        <v>0</v>
      </c>
    </row>
    <row r="29" spans="1:11" ht="16" outlineLevel="1">
      <c r="A29" s="753"/>
      <c r="B29" s="754"/>
      <c r="C29" s="754"/>
      <c r="D29" s="69" t="s">
        <v>30</v>
      </c>
      <c r="E29" s="73">
        <f t="shared" si="1"/>
        <v>0</v>
      </c>
      <c r="F29" s="123">
        <v>0</v>
      </c>
      <c r="G29" s="124">
        <v>0</v>
      </c>
      <c r="H29" s="303">
        <v>0</v>
      </c>
      <c r="I29" s="303">
        <v>0</v>
      </c>
      <c r="J29" s="303">
        <v>0</v>
      </c>
      <c r="K29" s="125">
        <v>0</v>
      </c>
    </row>
    <row r="30" spans="1:11" ht="16" outlineLevel="1">
      <c r="A30" s="753"/>
      <c r="B30" s="754"/>
      <c r="C30" s="754"/>
      <c r="D30" s="69" t="s">
        <v>31</v>
      </c>
      <c r="E30" s="73">
        <f t="shared" si="1"/>
        <v>0</v>
      </c>
      <c r="F30" s="123">
        <v>0</v>
      </c>
      <c r="G30" s="124">
        <v>0</v>
      </c>
      <c r="H30" s="303">
        <v>0</v>
      </c>
      <c r="I30" s="303">
        <v>0</v>
      </c>
      <c r="J30" s="303">
        <v>0</v>
      </c>
      <c r="K30" s="125">
        <v>0</v>
      </c>
    </row>
    <row r="31" spans="1:11" ht="16" outlineLevel="1">
      <c r="A31" s="753"/>
      <c r="B31" s="754"/>
      <c r="C31" s="754"/>
      <c r="D31" s="69" t="s">
        <v>32</v>
      </c>
      <c r="E31" s="73">
        <f t="shared" si="1"/>
        <v>0</v>
      </c>
      <c r="F31" s="123">
        <v>0</v>
      </c>
      <c r="G31" s="124">
        <v>0</v>
      </c>
      <c r="H31" s="303">
        <v>0</v>
      </c>
      <c r="I31" s="303">
        <v>0</v>
      </c>
      <c r="J31" s="303">
        <v>0</v>
      </c>
      <c r="K31" s="125">
        <v>0</v>
      </c>
    </row>
    <row r="32" spans="1:11" ht="16" outlineLevel="1">
      <c r="A32" s="753"/>
      <c r="B32" s="754"/>
      <c r="C32" s="754"/>
      <c r="D32" s="69" t="s">
        <v>33</v>
      </c>
      <c r="E32" s="73">
        <f t="shared" si="1"/>
        <v>0</v>
      </c>
      <c r="F32" s="123">
        <v>0</v>
      </c>
      <c r="G32" s="124">
        <v>0</v>
      </c>
      <c r="H32" s="303">
        <v>0</v>
      </c>
      <c r="I32" s="303">
        <v>0</v>
      </c>
      <c r="J32" s="303">
        <v>0</v>
      </c>
      <c r="K32" s="125">
        <v>0</v>
      </c>
    </row>
    <row r="33" spans="1:11" ht="17" outlineLevel="1" thickBot="1">
      <c r="A33" s="753"/>
      <c r="B33" s="754"/>
      <c r="C33" s="754"/>
      <c r="D33" s="70" t="s">
        <v>34</v>
      </c>
      <c r="E33" s="73">
        <f t="shared" si="1"/>
        <v>0</v>
      </c>
      <c r="F33" s="126">
        <v>0</v>
      </c>
      <c r="G33" s="127">
        <v>0</v>
      </c>
      <c r="H33" s="304">
        <v>0</v>
      </c>
      <c r="I33" s="304">
        <v>0</v>
      </c>
      <c r="J33" s="304">
        <v>0</v>
      </c>
      <c r="K33" s="128">
        <v>0</v>
      </c>
    </row>
    <row r="34" spans="1:11" ht="16" thickBot="1">
      <c r="A34" s="755" t="s">
        <v>91</v>
      </c>
      <c r="B34" s="755"/>
      <c r="C34" s="755"/>
      <c r="D34" s="77"/>
      <c r="E34" s="78">
        <f t="shared" ref="E34:K34" si="2">SUM(E35:E84)</f>
        <v>0</v>
      </c>
      <c r="F34" s="79">
        <f t="shared" si="2"/>
        <v>0</v>
      </c>
      <c r="G34" s="79">
        <f t="shared" si="2"/>
        <v>0</v>
      </c>
      <c r="H34" s="297">
        <f t="shared" si="2"/>
        <v>0</v>
      </c>
      <c r="I34" s="297">
        <f t="shared" si="2"/>
        <v>0</v>
      </c>
      <c r="J34" s="297">
        <f>SUM(J35:J84)</f>
        <v>0</v>
      </c>
      <c r="K34" s="80">
        <f t="shared" si="2"/>
        <v>0</v>
      </c>
    </row>
    <row r="35" spans="1:11" ht="16" outlineLevel="1">
      <c r="A35" s="753" t="s">
        <v>96</v>
      </c>
      <c r="B35" s="754" t="s">
        <v>83</v>
      </c>
      <c r="C35" s="754">
        <v>635002</v>
      </c>
      <c r="D35" s="68" t="s">
        <v>25</v>
      </c>
      <c r="E35" s="72">
        <f t="shared" ref="E35:E84" si="3">SUM(F35:K35)</f>
        <v>0</v>
      </c>
      <c r="F35" s="120"/>
      <c r="G35" s="121"/>
      <c r="H35" s="302"/>
      <c r="I35" s="302">
        <v>0</v>
      </c>
      <c r="J35" s="302">
        <v>0</v>
      </c>
      <c r="K35" s="122">
        <v>0</v>
      </c>
    </row>
    <row r="36" spans="1:11" ht="16" outlineLevel="1">
      <c r="A36" s="753"/>
      <c r="B36" s="754"/>
      <c r="C36" s="754"/>
      <c r="D36" s="69" t="s">
        <v>26</v>
      </c>
      <c r="E36" s="73">
        <f t="shared" si="3"/>
        <v>0</v>
      </c>
      <c r="F36" s="123"/>
      <c r="G36" s="124"/>
      <c r="H36" s="303"/>
      <c r="I36" s="303">
        <v>0</v>
      </c>
      <c r="J36" s="303">
        <v>0</v>
      </c>
      <c r="K36" s="125">
        <v>0</v>
      </c>
    </row>
    <row r="37" spans="1:11" ht="16" outlineLevel="1">
      <c r="A37" s="753"/>
      <c r="B37" s="754"/>
      <c r="C37" s="754"/>
      <c r="D37" s="69" t="s">
        <v>27</v>
      </c>
      <c r="E37" s="73">
        <f t="shared" si="3"/>
        <v>0</v>
      </c>
      <c r="F37" s="123"/>
      <c r="G37" s="124"/>
      <c r="H37" s="303"/>
      <c r="I37" s="303">
        <v>0</v>
      </c>
      <c r="J37" s="303">
        <v>0</v>
      </c>
      <c r="K37" s="125">
        <v>0</v>
      </c>
    </row>
    <row r="38" spans="1:11" ht="16" outlineLevel="1">
      <c r="A38" s="753"/>
      <c r="B38" s="754"/>
      <c r="C38" s="754"/>
      <c r="D38" s="69" t="s">
        <v>28</v>
      </c>
      <c r="E38" s="73">
        <f t="shared" si="3"/>
        <v>0</v>
      </c>
      <c r="F38" s="123"/>
      <c r="G38" s="124"/>
      <c r="H38" s="303"/>
      <c r="I38" s="303">
        <v>0</v>
      </c>
      <c r="J38" s="303">
        <v>0</v>
      </c>
      <c r="K38" s="125">
        <v>0</v>
      </c>
    </row>
    <row r="39" spans="1:11" ht="16" outlineLevel="1">
      <c r="A39" s="753"/>
      <c r="B39" s="754"/>
      <c r="C39" s="754"/>
      <c r="D39" s="69" t="s">
        <v>29</v>
      </c>
      <c r="E39" s="73">
        <f t="shared" si="3"/>
        <v>0</v>
      </c>
      <c r="F39" s="123"/>
      <c r="G39" s="124"/>
      <c r="H39" s="303"/>
      <c r="I39" s="303">
        <v>0</v>
      </c>
      <c r="J39" s="303">
        <v>0</v>
      </c>
      <c r="K39" s="125">
        <v>0</v>
      </c>
    </row>
    <row r="40" spans="1:11" ht="16" outlineLevel="1">
      <c r="A40" s="753"/>
      <c r="B40" s="754"/>
      <c r="C40" s="754"/>
      <c r="D40" s="69" t="s">
        <v>30</v>
      </c>
      <c r="E40" s="73">
        <f t="shared" si="3"/>
        <v>0</v>
      </c>
      <c r="F40" s="123"/>
      <c r="G40" s="124"/>
      <c r="H40" s="303"/>
      <c r="I40" s="303">
        <v>0</v>
      </c>
      <c r="J40" s="303">
        <v>0</v>
      </c>
      <c r="K40" s="125">
        <v>0</v>
      </c>
    </row>
    <row r="41" spans="1:11" ht="16" outlineLevel="1">
      <c r="A41" s="753"/>
      <c r="B41" s="754"/>
      <c r="C41" s="754"/>
      <c r="D41" s="69" t="s">
        <v>31</v>
      </c>
      <c r="E41" s="73">
        <f t="shared" si="3"/>
        <v>0</v>
      </c>
      <c r="F41" s="123"/>
      <c r="G41" s="124"/>
      <c r="H41" s="303"/>
      <c r="I41" s="303">
        <v>0</v>
      </c>
      <c r="J41" s="303">
        <v>0</v>
      </c>
      <c r="K41" s="125">
        <v>0</v>
      </c>
    </row>
    <row r="42" spans="1:11" ht="16" outlineLevel="1">
      <c r="A42" s="753"/>
      <c r="B42" s="754"/>
      <c r="C42" s="754"/>
      <c r="D42" s="69" t="s">
        <v>32</v>
      </c>
      <c r="E42" s="73">
        <f t="shared" si="3"/>
        <v>0</v>
      </c>
      <c r="F42" s="123"/>
      <c r="G42" s="124"/>
      <c r="H42" s="303"/>
      <c r="I42" s="303">
        <v>0</v>
      </c>
      <c r="J42" s="303">
        <v>0</v>
      </c>
      <c r="K42" s="125">
        <v>0</v>
      </c>
    </row>
    <row r="43" spans="1:11" ht="16" outlineLevel="1">
      <c r="A43" s="753"/>
      <c r="B43" s="754"/>
      <c r="C43" s="754"/>
      <c r="D43" s="69" t="s">
        <v>33</v>
      </c>
      <c r="E43" s="73">
        <f t="shared" si="3"/>
        <v>0</v>
      </c>
      <c r="F43" s="123"/>
      <c r="G43" s="124"/>
      <c r="H43" s="303"/>
      <c r="I43" s="303">
        <v>0</v>
      </c>
      <c r="J43" s="303">
        <v>0</v>
      </c>
      <c r="K43" s="125">
        <v>0</v>
      </c>
    </row>
    <row r="44" spans="1:11" ht="17" outlineLevel="1" thickBot="1">
      <c r="A44" s="753"/>
      <c r="B44" s="754"/>
      <c r="C44" s="754"/>
      <c r="D44" s="70" t="s">
        <v>34</v>
      </c>
      <c r="E44" s="74">
        <f t="shared" si="3"/>
        <v>0</v>
      </c>
      <c r="F44" s="126"/>
      <c r="G44" s="127"/>
      <c r="H44" s="304"/>
      <c r="I44" s="304">
        <v>0</v>
      </c>
      <c r="J44" s="304">
        <v>0</v>
      </c>
      <c r="K44" s="128">
        <v>0</v>
      </c>
    </row>
    <row r="45" spans="1:11" ht="16" outlineLevel="1">
      <c r="A45" s="753" t="s">
        <v>97</v>
      </c>
      <c r="B45" s="753" t="s">
        <v>95</v>
      </c>
      <c r="C45" s="754">
        <v>718002</v>
      </c>
      <c r="D45" s="68" t="s">
        <v>25</v>
      </c>
      <c r="E45" s="73">
        <f t="shared" si="3"/>
        <v>0</v>
      </c>
      <c r="F45" s="120">
        <v>0</v>
      </c>
      <c r="G45" s="121">
        <v>0</v>
      </c>
      <c r="H45" s="302">
        <v>0</v>
      </c>
      <c r="I45" s="302">
        <v>0</v>
      </c>
      <c r="J45" s="302">
        <v>0</v>
      </c>
      <c r="K45" s="122">
        <v>0</v>
      </c>
    </row>
    <row r="46" spans="1:11" ht="16" outlineLevel="1">
      <c r="A46" s="753"/>
      <c r="B46" s="754"/>
      <c r="C46" s="754"/>
      <c r="D46" s="69" t="s">
        <v>26</v>
      </c>
      <c r="E46" s="73">
        <f t="shared" si="3"/>
        <v>0</v>
      </c>
      <c r="F46" s="123">
        <v>0</v>
      </c>
      <c r="G46" s="124">
        <v>0</v>
      </c>
      <c r="H46" s="303">
        <v>0</v>
      </c>
      <c r="I46" s="303">
        <v>0</v>
      </c>
      <c r="J46" s="303">
        <v>0</v>
      </c>
      <c r="K46" s="125">
        <v>0</v>
      </c>
    </row>
    <row r="47" spans="1:11" ht="16" outlineLevel="1">
      <c r="A47" s="753"/>
      <c r="B47" s="754"/>
      <c r="C47" s="754"/>
      <c r="D47" s="69" t="s">
        <v>27</v>
      </c>
      <c r="E47" s="73">
        <f t="shared" si="3"/>
        <v>0</v>
      </c>
      <c r="F47" s="123">
        <v>0</v>
      </c>
      <c r="G47" s="124">
        <v>0</v>
      </c>
      <c r="H47" s="303">
        <v>0</v>
      </c>
      <c r="I47" s="303">
        <v>0</v>
      </c>
      <c r="J47" s="303">
        <v>0</v>
      </c>
      <c r="K47" s="125">
        <v>0</v>
      </c>
    </row>
    <row r="48" spans="1:11" ht="16" outlineLevel="1">
      <c r="A48" s="753"/>
      <c r="B48" s="754"/>
      <c r="C48" s="754"/>
      <c r="D48" s="69" t="s">
        <v>28</v>
      </c>
      <c r="E48" s="73">
        <f t="shared" si="3"/>
        <v>0</v>
      </c>
      <c r="F48" s="123">
        <v>0</v>
      </c>
      <c r="G48" s="124">
        <v>0</v>
      </c>
      <c r="H48" s="303">
        <v>0</v>
      </c>
      <c r="I48" s="303">
        <v>0</v>
      </c>
      <c r="J48" s="303">
        <v>0</v>
      </c>
      <c r="K48" s="125">
        <v>0</v>
      </c>
    </row>
    <row r="49" spans="1:11" ht="16" outlineLevel="1">
      <c r="A49" s="753"/>
      <c r="B49" s="754"/>
      <c r="C49" s="754"/>
      <c r="D49" s="69" t="s">
        <v>29</v>
      </c>
      <c r="E49" s="73">
        <f t="shared" si="3"/>
        <v>0</v>
      </c>
      <c r="F49" s="123">
        <v>0</v>
      </c>
      <c r="G49" s="124">
        <v>0</v>
      </c>
      <c r="H49" s="303">
        <v>0</v>
      </c>
      <c r="I49" s="303">
        <v>0</v>
      </c>
      <c r="J49" s="303">
        <v>0</v>
      </c>
      <c r="K49" s="125">
        <v>0</v>
      </c>
    </row>
    <row r="50" spans="1:11" ht="16" outlineLevel="1">
      <c r="A50" s="753"/>
      <c r="B50" s="754"/>
      <c r="C50" s="754"/>
      <c r="D50" s="69" t="s">
        <v>30</v>
      </c>
      <c r="E50" s="73">
        <f t="shared" si="3"/>
        <v>0</v>
      </c>
      <c r="F50" s="123">
        <v>0</v>
      </c>
      <c r="G50" s="124">
        <v>0</v>
      </c>
      <c r="H50" s="303">
        <v>0</v>
      </c>
      <c r="I50" s="303">
        <v>0</v>
      </c>
      <c r="J50" s="303">
        <v>0</v>
      </c>
      <c r="K50" s="125">
        <v>0</v>
      </c>
    </row>
    <row r="51" spans="1:11" ht="16" outlineLevel="1">
      <c r="A51" s="753"/>
      <c r="B51" s="754"/>
      <c r="C51" s="754"/>
      <c r="D51" s="69" t="s">
        <v>31</v>
      </c>
      <c r="E51" s="73">
        <f t="shared" si="3"/>
        <v>0</v>
      </c>
      <c r="F51" s="123">
        <v>0</v>
      </c>
      <c r="G51" s="124">
        <v>0</v>
      </c>
      <c r="H51" s="303">
        <v>0</v>
      </c>
      <c r="I51" s="303">
        <v>0</v>
      </c>
      <c r="J51" s="303">
        <v>0</v>
      </c>
      <c r="K51" s="125">
        <v>0</v>
      </c>
    </row>
    <row r="52" spans="1:11" ht="16" outlineLevel="1">
      <c r="A52" s="753"/>
      <c r="B52" s="754"/>
      <c r="C52" s="754"/>
      <c r="D52" s="69" t="s">
        <v>32</v>
      </c>
      <c r="E52" s="73">
        <f t="shared" si="3"/>
        <v>0</v>
      </c>
      <c r="F52" s="123">
        <v>0</v>
      </c>
      <c r="G52" s="124">
        <v>0</v>
      </c>
      <c r="H52" s="303">
        <v>0</v>
      </c>
      <c r="I52" s="303">
        <v>0</v>
      </c>
      <c r="J52" s="303">
        <v>0</v>
      </c>
      <c r="K52" s="125">
        <v>0</v>
      </c>
    </row>
    <row r="53" spans="1:11" ht="16" outlineLevel="1">
      <c r="A53" s="753"/>
      <c r="B53" s="754"/>
      <c r="C53" s="754"/>
      <c r="D53" s="69" t="s">
        <v>33</v>
      </c>
      <c r="E53" s="73">
        <f t="shared" si="3"/>
        <v>0</v>
      </c>
      <c r="F53" s="123">
        <v>0</v>
      </c>
      <c r="G53" s="124">
        <v>0</v>
      </c>
      <c r="H53" s="303">
        <v>0</v>
      </c>
      <c r="I53" s="303">
        <v>0</v>
      </c>
      <c r="J53" s="303">
        <v>0</v>
      </c>
      <c r="K53" s="125">
        <v>0</v>
      </c>
    </row>
    <row r="54" spans="1:11" ht="17" outlineLevel="1" thickBot="1">
      <c r="A54" s="753"/>
      <c r="B54" s="754"/>
      <c r="C54" s="754"/>
      <c r="D54" s="70" t="s">
        <v>34</v>
      </c>
      <c r="E54" s="74">
        <f t="shared" si="3"/>
        <v>0</v>
      </c>
      <c r="F54" s="126">
        <v>0</v>
      </c>
      <c r="G54" s="127">
        <v>0</v>
      </c>
      <c r="H54" s="304">
        <v>0</v>
      </c>
      <c r="I54" s="304">
        <v>0</v>
      </c>
      <c r="J54" s="304">
        <v>0</v>
      </c>
      <c r="K54" s="128">
        <v>0</v>
      </c>
    </row>
    <row r="55" spans="1:11" ht="16" outlineLevel="1">
      <c r="A55" s="753" t="s">
        <v>98</v>
      </c>
      <c r="B55" s="754"/>
      <c r="C55" s="754"/>
      <c r="D55" s="68" t="s">
        <v>25</v>
      </c>
      <c r="E55" s="73">
        <f t="shared" si="3"/>
        <v>0</v>
      </c>
      <c r="F55" s="120">
        <v>0</v>
      </c>
      <c r="G55" s="121">
        <v>0</v>
      </c>
      <c r="H55" s="302">
        <v>0</v>
      </c>
      <c r="I55" s="302">
        <v>0</v>
      </c>
      <c r="J55" s="302">
        <v>0</v>
      </c>
      <c r="K55" s="122">
        <v>0</v>
      </c>
    </row>
    <row r="56" spans="1:11" ht="16" outlineLevel="1">
      <c r="A56" s="753"/>
      <c r="B56" s="754"/>
      <c r="C56" s="754"/>
      <c r="D56" s="69" t="s">
        <v>26</v>
      </c>
      <c r="E56" s="73">
        <f t="shared" si="3"/>
        <v>0</v>
      </c>
      <c r="F56" s="123">
        <v>0</v>
      </c>
      <c r="G56" s="124">
        <v>0</v>
      </c>
      <c r="H56" s="303">
        <v>0</v>
      </c>
      <c r="I56" s="303">
        <v>0</v>
      </c>
      <c r="J56" s="303">
        <v>0</v>
      </c>
      <c r="K56" s="125">
        <v>0</v>
      </c>
    </row>
    <row r="57" spans="1:11" ht="16" outlineLevel="1">
      <c r="A57" s="753"/>
      <c r="B57" s="754"/>
      <c r="C57" s="754"/>
      <c r="D57" s="69" t="s">
        <v>27</v>
      </c>
      <c r="E57" s="73">
        <f t="shared" si="3"/>
        <v>0</v>
      </c>
      <c r="F57" s="123">
        <v>0</v>
      </c>
      <c r="G57" s="124">
        <v>0</v>
      </c>
      <c r="H57" s="303">
        <v>0</v>
      </c>
      <c r="I57" s="303">
        <v>0</v>
      </c>
      <c r="J57" s="303">
        <v>0</v>
      </c>
      <c r="K57" s="125">
        <v>0</v>
      </c>
    </row>
    <row r="58" spans="1:11" ht="16" outlineLevel="1">
      <c r="A58" s="753"/>
      <c r="B58" s="754"/>
      <c r="C58" s="754"/>
      <c r="D58" s="69" t="s">
        <v>28</v>
      </c>
      <c r="E58" s="73">
        <f t="shared" si="3"/>
        <v>0</v>
      </c>
      <c r="F58" s="123">
        <v>0</v>
      </c>
      <c r="G58" s="124">
        <v>0</v>
      </c>
      <c r="H58" s="303">
        <v>0</v>
      </c>
      <c r="I58" s="303">
        <v>0</v>
      </c>
      <c r="J58" s="303">
        <v>0</v>
      </c>
      <c r="K58" s="125">
        <v>0</v>
      </c>
    </row>
    <row r="59" spans="1:11" ht="16" outlineLevel="1">
      <c r="A59" s="753"/>
      <c r="B59" s="754"/>
      <c r="C59" s="754"/>
      <c r="D59" s="69" t="s">
        <v>29</v>
      </c>
      <c r="E59" s="73">
        <f t="shared" si="3"/>
        <v>0</v>
      </c>
      <c r="F59" s="123">
        <v>0</v>
      </c>
      <c r="G59" s="124">
        <v>0</v>
      </c>
      <c r="H59" s="303">
        <v>0</v>
      </c>
      <c r="I59" s="303">
        <v>0</v>
      </c>
      <c r="J59" s="303">
        <v>0</v>
      </c>
      <c r="K59" s="125">
        <v>0</v>
      </c>
    </row>
    <row r="60" spans="1:11" ht="16" outlineLevel="1">
      <c r="A60" s="753"/>
      <c r="B60" s="754"/>
      <c r="C60" s="754"/>
      <c r="D60" s="69" t="s">
        <v>30</v>
      </c>
      <c r="E60" s="73">
        <f t="shared" si="3"/>
        <v>0</v>
      </c>
      <c r="F60" s="123">
        <v>0</v>
      </c>
      <c r="G60" s="124">
        <v>0</v>
      </c>
      <c r="H60" s="303">
        <v>0</v>
      </c>
      <c r="I60" s="303">
        <v>0</v>
      </c>
      <c r="J60" s="303">
        <v>0</v>
      </c>
      <c r="K60" s="125">
        <v>0</v>
      </c>
    </row>
    <row r="61" spans="1:11" ht="16" outlineLevel="1">
      <c r="A61" s="753"/>
      <c r="B61" s="754"/>
      <c r="C61" s="754"/>
      <c r="D61" s="69" t="s">
        <v>31</v>
      </c>
      <c r="E61" s="73">
        <f t="shared" si="3"/>
        <v>0</v>
      </c>
      <c r="F61" s="123">
        <v>0</v>
      </c>
      <c r="G61" s="124">
        <v>0</v>
      </c>
      <c r="H61" s="303">
        <v>0</v>
      </c>
      <c r="I61" s="303">
        <v>0</v>
      </c>
      <c r="J61" s="303">
        <v>0</v>
      </c>
      <c r="K61" s="125">
        <v>0</v>
      </c>
    </row>
    <row r="62" spans="1:11" ht="16" outlineLevel="1">
      <c r="A62" s="753"/>
      <c r="B62" s="754"/>
      <c r="C62" s="754"/>
      <c r="D62" s="69" t="s">
        <v>32</v>
      </c>
      <c r="E62" s="73">
        <f t="shared" si="3"/>
        <v>0</v>
      </c>
      <c r="F62" s="123">
        <v>0</v>
      </c>
      <c r="G62" s="124">
        <v>0</v>
      </c>
      <c r="H62" s="303">
        <v>0</v>
      </c>
      <c r="I62" s="303">
        <v>0</v>
      </c>
      <c r="J62" s="303">
        <v>0</v>
      </c>
      <c r="K62" s="125">
        <v>0</v>
      </c>
    </row>
    <row r="63" spans="1:11" ht="16" outlineLevel="1">
      <c r="A63" s="753"/>
      <c r="B63" s="754"/>
      <c r="C63" s="754"/>
      <c r="D63" s="69" t="s">
        <v>33</v>
      </c>
      <c r="E63" s="73">
        <f t="shared" si="3"/>
        <v>0</v>
      </c>
      <c r="F63" s="123">
        <v>0</v>
      </c>
      <c r="G63" s="124">
        <v>0</v>
      </c>
      <c r="H63" s="303">
        <v>0</v>
      </c>
      <c r="I63" s="303">
        <v>0</v>
      </c>
      <c r="J63" s="303">
        <v>0</v>
      </c>
      <c r="K63" s="125">
        <v>0</v>
      </c>
    </row>
    <row r="64" spans="1:11" ht="17" outlineLevel="1" thickBot="1">
      <c r="A64" s="753"/>
      <c r="B64" s="754"/>
      <c r="C64" s="754"/>
      <c r="D64" s="70" t="s">
        <v>34</v>
      </c>
      <c r="E64" s="74">
        <f t="shared" si="3"/>
        <v>0</v>
      </c>
      <c r="F64" s="126">
        <v>0</v>
      </c>
      <c r="G64" s="127">
        <v>0</v>
      </c>
      <c r="H64" s="304">
        <v>0</v>
      </c>
      <c r="I64" s="304">
        <v>0</v>
      </c>
      <c r="J64" s="304">
        <v>0</v>
      </c>
      <c r="K64" s="128">
        <v>0</v>
      </c>
    </row>
    <row r="65" spans="1:11" ht="16" outlineLevel="1">
      <c r="A65" s="753" t="s">
        <v>99</v>
      </c>
      <c r="B65" s="754"/>
      <c r="C65" s="754"/>
      <c r="D65" s="68" t="s">
        <v>25</v>
      </c>
      <c r="E65" s="73">
        <f t="shared" si="3"/>
        <v>0</v>
      </c>
      <c r="F65" s="120">
        <v>0</v>
      </c>
      <c r="G65" s="121">
        <v>0</v>
      </c>
      <c r="H65" s="302">
        <v>0</v>
      </c>
      <c r="I65" s="302">
        <v>0</v>
      </c>
      <c r="J65" s="302">
        <v>0</v>
      </c>
      <c r="K65" s="122">
        <v>0</v>
      </c>
    </row>
    <row r="66" spans="1:11" ht="16" outlineLevel="1">
      <c r="A66" s="753"/>
      <c r="B66" s="754"/>
      <c r="C66" s="754"/>
      <c r="D66" s="69" t="s">
        <v>26</v>
      </c>
      <c r="E66" s="73">
        <f t="shared" si="3"/>
        <v>0</v>
      </c>
      <c r="F66" s="123">
        <v>0</v>
      </c>
      <c r="G66" s="124">
        <v>0</v>
      </c>
      <c r="H66" s="303">
        <v>0</v>
      </c>
      <c r="I66" s="303">
        <v>0</v>
      </c>
      <c r="J66" s="303">
        <v>0</v>
      </c>
      <c r="K66" s="125">
        <v>0</v>
      </c>
    </row>
    <row r="67" spans="1:11" ht="16" outlineLevel="1">
      <c r="A67" s="753"/>
      <c r="B67" s="754"/>
      <c r="C67" s="754"/>
      <c r="D67" s="69" t="s">
        <v>27</v>
      </c>
      <c r="E67" s="73">
        <f t="shared" si="3"/>
        <v>0</v>
      </c>
      <c r="F67" s="123">
        <v>0</v>
      </c>
      <c r="G67" s="124">
        <v>0</v>
      </c>
      <c r="H67" s="303">
        <v>0</v>
      </c>
      <c r="I67" s="303">
        <v>0</v>
      </c>
      <c r="J67" s="303">
        <v>0</v>
      </c>
      <c r="K67" s="125">
        <v>0</v>
      </c>
    </row>
    <row r="68" spans="1:11" ht="16" outlineLevel="1">
      <c r="A68" s="753"/>
      <c r="B68" s="754"/>
      <c r="C68" s="754"/>
      <c r="D68" s="69" t="s">
        <v>28</v>
      </c>
      <c r="E68" s="73">
        <f t="shared" si="3"/>
        <v>0</v>
      </c>
      <c r="F68" s="123">
        <v>0</v>
      </c>
      <c r="G68" s="124">
        <v>0</v>
      </c>
      <c r="H68" s="303">
        <v>0</v>
      </c>
      <c r="I68" s="303">
        <v>0</v>
      </c>
      <c r="J68" s="303">
        <v>0</v>
      </c>
      <c r="K68" s="125">
        <v>0</v>
      </c>
    </row>
    <row r="69" spans="1:11" ht="16" outlineLevel="1">
      <c r="A69" s="753"/>
      <c r="B69" s="754"/>
      <c r="C69" s="754"/>
      <c r="D69" s="69" t="s">
        <v>29</v>
      </c>
      <c r="E69" s="73">
        <f t="shared" si="3"/>
        <v>0</v>
      </c>
      <c r="F69" s="123">
        <v>0</v>
      </c>
      <c r="G69" s="124">
        <v>0</v>
      </c>
      <c r="H69" s="303">
        <v>0</v>
      </c>
      <c r="I69" s="303">
        <v>0</v>
      </c>
      <c r="J69" s="303">
        <v>0</v>
      </c>
      <c r="K69" s="125">
        <v>0</v>
      </c>
    </row>
    <row r="70" spans="1:11" ht="16" outlineLevel="1">
      <c r="A70" s="753"/>
      <c r="B70" s="754"/>
      <c r="C70" s="754"/>
      <c r="D70" s="69" t="s">
        <v>30</v>
      </c>
      <c r="E70" s="73">
        <f t="shared" si="3"/>
        <v>0</v>
      </c>
      <c r="F70" s="123">
        <v>0</v>
      </c>
      <c r="G70" s="124">
        <v>0</v>
      </c>
      <c r="H70" s="303">
        <v>0</v>
      </c>
      <c r="I70" s="303">
        <v>0</v>
      </c>
      <c r="J70" s="303">
        <v>0</v>
      </c>
      <c r="K70" s="125">
        <v>0</v>
      </c>
    </row>
    <row r="71" spans="1:11" ht="16" outlineLevel="1">
      <c r="A71" s="753"/>
      <c r="B71" s="754"/>
      <c r="C71" s="754"/>
      <c r="D71" s="69" t="s">
        <v>31</v>
      </c>
      <c r="E71" s="73">
        <f t="shared" si="3"/>
        <v>0</v>
      </c>
      <c r="F71" s="123">
        <v>0</v>
      </c>
      <c r="G71" s="124">
        <v>0</v>
      </c>
      <c r="H71" s="303">
        <v>0</v>
      </c>
      <c r="I71" s="303">
        <v>0</v>
      </c>
      <c r="J71" s="303">
        <v>0</v>
      </c>
      <c r="K71" s="125">
        <v>0</v>
      </c>
    </row>
    <row r="72" spans="1:11" ht="16" outlineLevel="1">
      <c r="A72" s="753"/>
      <c r="B72" s="754"/>
      <c r="C72" s="754"/>
      <c r="D72" s="69" t="s">
        <v>32</v>
      </c>
      <c r="E72" s="73">
        <f t="shared" si="3"/>
        <v>0</v>
      </c>
      <c r="F72" s="123">
        <v>0</v>
      </c>
      <c r="G72" s="124">
        <v>0</v>
      </c>
      <c r="H72" s="303">
        <v>0</v>
      </c>
      <c r="I72" s="303">
        <v>0</v>
      </c>
      <c r="J72" s="303">
        <v>0</v>
      </c>
      <c r="K72" s="125">
        <v>0</v>
      </c>
    </row>
    <row r="73" spans="1:11" ht="16" outlineLevel="1">
      <c r="A73" s="753"/>
      <c r="B73" s="754"/>
      <c r="C73" s="754"/>
      <c r="D73" s="69" t="s">
        <v>33</v>
      </c>
      <c r="E73" s="73">
        <f t="shared" si="3"/>
        <v>0</v>
      </c>
      <c r="F73" s="123">
        <v>0</v>
      </c>
      <c r="G73" s="124">
        <v>0</v>
      </c>
      <c r="H73" s="303">
        <v>0</v>
      </c>
      <c r="I73" s="303">
        <v>0</v>
      </c>
      <c r="J73" s="303">
        <v>0</v>
      </c>
      <c r="K73" s="125">
        <v>0</v>
      </c>
    </row>
    <row r="74" spans="1:11" ht="17" outlineLevel="1" thickBot="1">
      <c r="A74" s="753"/>
      <c r="B74" s="754"/>
      <c r="C74" s="754"/>
      <c r="D74" s="70" t="s">
        <v>34</v>
      </c>
      <c r="E74" s="74">
        <f t="shared" si="3"/>
        <v>0</v>
      </c>
      <c r="F74" s="126">
        <v>0</v>
      </c>
      <c r="G74" s="127">
        <v>0</v>
      </c>
      <c r="H74" s="304">
        <v>0</v>
      </c>
      <c r="I74" s="304">
        <v>0</v>
      </c>
      <c r="J74" s="304">
        <v>0</v>
      </c>
      <c r="K74" s="128">
        <v>0</v>
      </c>
    </row>
    <row r="75" spans="1:11" ht="16" outlineLevel="1">
      <c r="A75" s="753" t="s">
        <v>94</v>
      </c>
      <c r="B75" s="754" t="s">
        <v>80</v>
      </c>
      <c r="C75" s="754">
        <v>637001</v>
      </c>
      <c r="D75" s="68" t="s">
        <v>25</v>
      </c>
      <c r="E75" s="73">
        <f t="shared" si="3"/>
        <v>0</v>
      </c>
      <c r="F75" s="120">
        <v>0</v>
      </c>
      <c r="G75" s="121">
        <v>0</v>
      </c>
      <c r="H75" s="302">
        <v>0</v>
      </c>
      <c r="I75" s="302">
        <v>0</v>
      </c>
      <c r="J75" s="302">
        <v>0</v>
      </c>
      <c r="K75" s="122">
        <v>0</v>
      </c>
    </row>
    <row r="76" spans="1:11" ht="16" outlineLevel="1">
      <c r="A76" s="753"/>
      <c r="B76" s="754"/>
      <c r="C76" s="754"/>
      <c r="D76" s="69" t="s">
        <v>26</v>
      </c>
      <c r="E76" s="73">
        <f t="shared" si="3"/>
        <v>0</v>
      </c>
      <c r="F76" s="123">
        <v>0</v>
      </c>
      <c r="G76" s="124">
        <v>0</v>
      </c>
      <c r="H76" s="303">
        <v>0</v>
      </c>
      <c r="I76" s="303">
        <v>0</v>
      </c>
      <c r="J76" s="303">
        <v>0</v>
      </c>
      <c r="K76" s="125">
        <v>0</v>
      </c>
    </row>
    <row r="77" spans="1:11" ht="16" outlineLevel="1">
      <c r="A77" s="753"/>
      <c r="B77" s="754"/>
      <c r="C77" s="754"/>
      <c r="D77" s="69" t="s">
        <v>27</v>
      </c>
      <c r="E77" s="73">
        <f t="shared" si="3"/>
        <v>0</v>
      </c>
      <c r="F77" s="123">
        <v>0</v>
      </c>
      <c r="G77" s="124">
        <v>0</v>
      </c>
      <c r="H77" s="303">
        <v>0</v>
      </c>
      <c r="I77" s="303">
        <v>0</v>
      </c>
      <c r="J77" s="303">
        <v>0</v>
      </c>
      <c r="K77" s="125">
        <v>0</v>
      </c>
    </row>
    <row r="78" spans="1:11" ht="16" outlineLevel="1">
      <c r="A78" s="753"/>
      <c r="B78" s="754"/>
      <c r="C78" s="754"/>
      <c r="D78" s="69" t="s">
        <v>28</v>
      </c>
      <c r="E78" s="73">
        <f t="shared" si="3"/>
        <v>0</v>
      </c>
      <c r="F78" s="123">
        <v>0</v>
      </c>
      <c r="G78" s="124">
        <v>0</v>
      </c>
      <c r="H78" s="303">
        <v>0</v>
      </c>
      <c r="I78" s="303">
        <v>0</v>
      </c>
      <c r="J78" s="303">
        <v>0</v>
      </c>
      <c r="K78" s="125">
        <v>0</v>
      </c>
    </row>
    <row r="79" spans="1:11" ht="16" outlineLevel="1">
      <c r="A79" s="753"/>
      <c r="B79" s="754"/>
      <c r="C79" s="754"/>
      <c r="D79" s="69" t="s">
        <v>29</v>
      </c>
      <c r="E79" s="73">
        <f t="shared" si="3"/>
        <v>0</v>
      </c>
      <c r="F79" s="123">
        <v>0</v>
      </c>
      <c r="G79" s="124">
        <v>0</v>
      </c>
      <c r="H79" s="303">
        <v>0</v>
      </c>
      <c r="I79" s="303">
        <v>0</v>
      </c>
      <c r="J79" s="303">
        <v>0</v>
      </c>
      <c r="K79" s="125">
        <v>0</v>
      </c>
    </row>
    <row r="80" spans="1:11" ht="16" outlineLevel="1">
      <c r="A80" s="753"/>
      <c r="B80" s="754"/>
      <c r="C80" s="754"/>
      <c r="D80" s="69" t="s">
        <v>30</v>
      </c>
      <c r="E80" s="73">
        <f t="shared" si="3"/>
        <v>0</v>
      </c>
      <c r="F80" s="123">
        <v>0</v>
      </c>
      <c r="G80" s="124">
        <v>0</v>
      </c>
      <c r="H80" s="303">
        <v>0</v>
      </c>
      <c r="I80" s="303">
        <v>0</v>
      </c>
      <c r="J80" s="303">
        <v>0</v>
      </c>
      <c r="K80" s="125">
        <v>0</v>
      </c>
    </row>
    <row r="81" spans="1:11" ht="16" outlineLevel="1">
      <c r="A81" s="753"/>
      <c r="B81" s="754"/>
      <c r="C81" s="754"/>
      <c r="D81" s="69" t="s">
        <v>31</v>
      </c>
      <c r="E81" s="73">
        <f t="shared" si="3"/>
        <v>0</v>
      </c>
      <c r="F81" s="123">
        <v>0</v>
      </c>
      <c r="G81" s="124">
        <v>0</v>
      </c>
      <c r="H81" s="303">
        <v>0</v>
      </c>
      <c r="I81" s="303">
        <v>0</v>
      </c>
      <c r="J81" s="303">
        <v>0</v>
      </c>
      <c r="K81" s="125">
        <v>0</v>
      </c>
    </row>
    <row r="82" spans="1:11" ht="16" outlineLevel="1">
      <c r="A82" s="753"/>
      <c r="B82" s="754"/>
      <c r="C82" s="754"/>
      <c r="D82" s="69" t="s">
        <v>32</v>
      </c>
      <c r="E82" s="73">
        <f t="shared" si="3"/>
        <v>0</v>
      </c>
      <c r="F82" s="123">
        <v>0</v>
      </c>
      <c r="G82" s="124">
        <v>0</v>
      </c>
      <c r="H82" s="303">
        <v>0</v>
      </c>
      <c r="I82" s="303">
        <v>0</v>
      </c>
      <c r="J82" s="303">
        <v>0</v>
      </c>
      <c r="K82" s="125">
        <v>0</v>
      </c>
    </row>
    <row r="83" spans="1:11" ht="16" outlineLevel="1">
      <c r="A83" s="753"/>
      <c r="B83" s="754"/>
      <c r="C83" s="754"/>
      <c r="D83" s="69" t="s">
        <v>33</v>
      </c>
      <c r="E83" s="73">
        <f t="shared" si="3"/>
        <v>0</v>
      </c>
      <c r="F83" s="123">
        <v>0</v>
      </c>
      <c r="G83" s="124">
        <v>0</v>
      </c>
      <c r="H83" s="303">
        <v>0</v>
      </c>
      <c r="I83" s="303">
        <v>0</v>
      </c>
      <c r="J83" s="303">
        <v>0</v>
      </c>
      <c r="K83" s="125">
        <v>0</v>
      </c>
    </row>
    <row r="84" spans="1:11" ht="17" outlineLevel="1" thickBot="1">
      <c r="A84" s="753"/>
      <c r="B84" s="754"/>
      <c r="C84" s="754"/>
      <c r="D84" s="70" t="s">
        <v>34</v>
      </c>
      <c r="E84" s="74">
        <f t="shared" si="3"/>
        <v>0</v>
      </c>
      <c r="F84" s="126">
        <v>0</v>
      </c>
      <c r="G84" s="127">
        <v>0</v>
      </c>
      <c r="H84" s="304">
        <v>0</v>
      </c>
      <c r="I84" s="304">
        <v>0</v>
      </c>
      <c r="J84" s="304">
        <v>0</v>
      </c>
      <c r="K84" s="128">
        <v>0</v>
      </c>
    </row>
  </sheetData>
  <mergeCells count="27">
    <mergeCell ref="A1:D1"/>
    <mergeCell ref="A65:A74"/>
    <mergeCell ref="B65:B74"/>
    <mergeCell ref="C65:C74"/>
    <mergeCell ref="A75:A84"/>
    <mergeCell ref="B75:B84"/>
    <mergeCell ref="C75:C84"/>
    <mergeCell ref="A45:A54"/>
    <mergeCell ref="B45:B54"/>
    <mergeCell ref="C45:C54"/>
    <mergeCell ref="A55:A64"/>
    <mergeCell ref="B55:B64"/>
    <mergeCell ref="C55:C64"/>
    <mergeCell ref="A35:A44"/>
    <mergeCell ref="B35:B44"/>
    <mergeCell ref="C35:C44"/>
    <mergeCell ref="A3:C3"/>
    <mergeCell ref="A24:A33"/>
    <mergeCell ref="B24:B33"/>
    <mergeCell ref="C24:C33"/>
    <mergeCell ref="A34:C34"/>
    <mergeCell ref="A4:A13"/>
    <mergeCell ref="B4:B13"/>
    <mergeCell ref="C4:C13"/>
    <mergeCell ref="A14:A23"/>
    <mergeCell ref="B14:B23"/>
    <mergeCell ref="C14:C23"/>
  </mergeCells>
  <pageMargins left="0.7" right="0.7" top="0.75" bottom="0.75" header="0.3" footer="0.3"/>
  <pageSetup paperSize="9" scale="39" orientation="portrait" r:id="rId1"/>
  <ignoredErrors>
    <ignoredError sqref="E34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CC"/>
  </sheetPr>
  <dimension ref="A1:AI191"/>
  <sheetViews>
    <sheetView view="pageBreakPreview" zoomScale="110" zoomScaleNormal="100" zoomScaleSheetLayoutView="110" workbookViewId="0">
      <pane ySplit="3" topLeftCell="A4" activePane="bottomLeft" state="frozen"/>
      <selection pane="bottomLeft" activeCell="C5" sqref="C5:F5"/>
    </sheetView>
  </sheetViews>
  <sheetFormatPr baseColWidth="10" defaultColWidth="8.6640625" defaultRowHeight="12"/>
  <cols>
    <col min="1" max="1" width="76" style="147" bestFit="1" customWidth="1"/>
    <col min="2" max="2" width="13" style="147" customWidth="1"/>
    <col min="3" max="3" width="3.33203125" style="147" customWidth="1"/>
    <col min="4" max="25" width="3.6640625" style="147" customWidth="1"/>
    <col min="26" max="31" width="8" style="147" customWidth="1"/>
    <col min="32" max="32" width="10" style="147" customWidth="1"/>
    <col min="33" max="33" width="10.6640625" style="148" customWidth="1"/>
    <col min="34" max="35" width="10.6640625" style="147" customWidth="1"/>
    <col min="36" max="16384" width="8.6640625" style="147"/>
  </cols>
  <sheetData>
    <row r="1" spans="1:35" ht="13" thickBot="1"/>
    <row r="2" spans="1:35" ht="36.75" customHeight="1">
      <c r="A2" s="292" t="s">
        <v>123</v>
      </c>
      <c r="B2" s="293" t="s">
        <v>1</v>
      </c>
      <c r="C2" s="283" t="s">
        <v>124</v>
      </c>
      <c r="D2" s="284" t="s">
        <v>125</v>
      </c>
      <c r="E2" s="284" t="s">
        <v>126</v>
      </c>
      <c r="F2" s="284" t="s">
        <v>127</v>
      </c>
      <c r="G2" s="284" t="s">
        <v>128</v>
      </c>
      <c r="H2" s="284" t="s">
        <v>129</v>
      </c>
      <c r="I2" s="284" t="s">
        <v>130</v>
      </c>
      <c r="J2" s="284" t="s">
        <v>131</v>
      </c>
      <c r="K2" s="284" t="s">
        <v>132</v>
      </c>
      <c r="L2" s="284" t="s">
        <v>133</v>
      </c>
      <c r="M2" s="284" t="s">
        <v>134</v>
      </c>
      <c r="N2" s="285" t="s">
        <v>135</v>
      </c>
      <c r="O2" s="284" t="s">
        <v>136</v>
      </c>
      <c r="P2" s="284" t="s">
        <v>137</v>
      </c>
      <c r="Q2" s="284" t="s">
        <v>138</v>
      </c>
      <c r="R2" s="284" t="s">
        <v>139</v>
      </c>
      <c r="S2" s="284" t="s">
        <v>140</v>
      </c>
      <c r="T2" s="284" t="s">
        <v>141</v>
      </c>
      <c r="U2" s="284" t="s">
        <v>142</v>
      </c>
      <c r="V2" s="284" t="s">
        <v>143</v>
      </c>
      <c r="W2" s="284" t="s">
        <v>144</v>
      </c>
      <c r="X2" s="284" t="s">
        <v>145</v>
      </c>
      <c r="Y2" s="285" t="s">
        <v>146</v>
      </c>
      <c r="Z2" s="270" t="s">
        <v>147</v>
      </c>
      <c r="AA2" s="271" t="s">
        <v>148</v>
      </c>
      <c r="AB2" s="271" t="s">
        <v>399</v>
      </c>
      <c r="AC2" s="271" t="s">
        <v>400</v>
      </c>
      <c r="AD2" s="271" t="s">
        <v>402</v>
      </c>
      <c r="AE2" s="271" t="s">
        <v>401</v>
      </c>
      <c r="AF2" s="270" t="s">
        <v>149</v>
      </c>
      <c r="AG2" s="263" t="s">
        <v>150</v>
      </c>
      <c r="AH2" s="149"/>
      <c r="AI2" s="149"/>
    </row>
    <row r="3" spans="1:35" ht="14.25" customHeight="1" thickBot="1">
      <c r="A3" s="150"/>
      <c r="B3" s="151"/>
      <c r="C3" s="286"/>
      <c r="D3" s="287"/>
      <c r="E3" s="287"/>
      <c r="F3" s="287"/>
      <c r="G3" s="287"/>
      <c r="H3" s="287"/>
      <c r="I3" s="287"/>
      <c r="J3" s="287"/>
      <c r="K3" s="287"/>
      <c r="L3" s="287"/>
      <c r="M3" s="287"/>
      <c r="N3" s="288"/>
      <c r="O3" s="287"/>
      <c r="P3" s="287"/>
      <c r="Q3" s="287"/>
      <c r="R3" s="287"/>
      <c r="S3" s="287"/>
      <c r="T3" s="287"/>
      <c r="U3" s="287"/>
      <c r="V3" s="287"/>
      <c r="W3" s="287"/>
      <c r="X3" s="287"/>
      <c r="Y3" s="288"/>
      <c r="Z3" s="272"/>
      <c r="AA3" s="273"/>
      <c r="AB3" s="273"/>
      <c r="AC3" s="273"/>
      <c r="AD3" s="273"/>
      <c r="AE3" s="273"/>
      <c r="AF3" s="272"/>
      <c r="AG3" s="280"/>
      <c r="AH3" s="154"/>
      <c r="AI3" s="154"/>
    </row>
    <row r="4" spans="1:35">
      <c r="A4" s="294" t="s">
        <v>387</v>
      </c>
      <c r="B4" s="155"/>
      <c r="C4" s="624" t="s">
        <v>266</v>
      </c>
      <c r="D4" s="625"/>
      <c r="E4" s="625"/>
      <c r="F4" s="625"/>
      <c r="G4" s="625"/>
      <c r="H4" s="625"/>
      <c r="I4" s="625"/>
      <c r="J4" s="625"/>
      <c r="K4" s="625"/>
      <c r="L4" s="625"/>
      <c r="M4" s="625"/>
      <c r="N4" s="626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9"/>
      <c r="Z4" s="274"/>
      <c r="AA4" s="275"/>
      <c r="AB4" s="275"/>
      <c r="AC4" s="275"/>
      <c r="AD4" s="275"/>
      <c r="AE4" s="275"/>
      <c r="AF4" s="552"/>
      <c r="AG4" s="553"/>
      <c r="AH4" s="156"/>
    </row>
    <row r="5" spans="1:35" ht="13">
      <c r="A5" s="295" t="s">
        <v>403</v>
      </c>
      <c r="B5" s="155"/>
      <c r="C5" s="277">
        <v>1</v>
      </c>
      <c r="D5" s="278">
        <v>1</v>
      </c>
      <c r="E5" s="278">
        <v>1</v>
      </c>
      <c r="F5" s="278">
        <v>1</v>
      </c>
      <c r="G5" s="278">
        <v>1</v>
      </c>
      <c r="H5" s="278">
        <v>1</v>
      </c>
      <c r="I5" s="278"/>
      <c r="J5" s="278"/>
      <c r="K5" s="278"/>
      <c r="L5" s="278"/>
      <c r="M5" s="278"/>
      <c r="N5" s="279"/>
      <c r="O5" s="278"/>
      <c r="P5" s="278"/>
      <c r="Q5" s="278"/>
      <c r="R5" s="278"/>
      <c r="S5" s="278"/>
      <c r="T5" s="278"/>
      <c r="U5" s="278"/>
      <c r="V5" s="278"/>
      <c r="W5" s="278"/>
      <c r="X5" s="278"/>
      <c r="Y5" s="278"/>
      <c r="Z5" s="556"/>
      <c r="AA5" s="557"/>
      <c r="AB5" s="290"/>
      <c r="AC5" s="290">
        <v>78</v>
      </c>
      <c r="AD5" s="290"/>
      <c r="AE5" s="497">
        <v>910</v>
      </c>
      <c r="AF5" s="554">
        <f>Z5*AB5*AD5</f>
        <v>0</v>
      </c>
      <c r="AG5" s="555">
        <f>AC5*AE5*1.2</f>
        <v>85176</v>
      </c>
      <c r="AH5" s="156"/>
    </row>
    <row r="6" spans="1:35" ht="13">
      <c r="A6" s="295" t="s">
        <v>404</v>
      </c>
      <c r="B6" s="155"/>
      <c r="C6" s="277">
        <v>1</v>
      </c>
      <c r="D6" s="278">
        <v>1</v>
      </c>
      <c r="E6" s="278">
        <v>1</v>
      </c>
      <c r="F6" s="278">
        <v>1</v>
      </c>
      <c r="G6" s="278">
        <v>1</v>
      </c>
      <c r="H6" s="278">
        <v>1</v>
      </c>
      <c r="I6" s="278"/>
      <c r="J6" s="278"/>
      <c r="K6" s="278"/>
      <c r="L6" s="278"/>
      <c r="M6" s="278"/>
      <c r="N6" s="279"/>
      <c r="O6" s="278"/>
      <c r="P6" s="278"/>
      <c r="Q6" s="278"/>
      <c r="R6" s="278"/>
      <c r="S6" s="278"/>
      <c r="T6" s="278"/>
      <c r="U6" s="278"/>
      <c r="V6" s="278"/>
      <c r="W6" s="278"/>
      <c r="X6" s="278"/>
      <c r="Y6" s="278"/>
      <c r="Z6" s="556"/>
      <c r="AA6" s="557"/>
      <c r="AB6" s="290"/>
      <c r="AC6" s="290">
        <v>219</v>
      </c>
      <c r="AD6" s="290"/>
      <c r="AE6" s="497">
        <v>740</v>
      </c>
      <c r="AF6" s="554"/>
      <c r="AG6" s="555">
        <f t="shared" ref="AG6:AG69" si="0">AC6*AE6*1.2</f>
        <v>194472</v>
      </c>
      <c r="AH6" s="156"/>
    </row>
    <row r="7" spans="1:35" ht="13">
      <c r="A7" s="295" t="s">
        <v>405</v>
      </c>
      <c r="B7" s="155"/>
      <c r="C7" s="277">
        <v>1</v>
      </c>
      <c r="D7" s="278">
        <v>1</v>
      </c>
      <c r="E7" s="278">
        <v>1</v>
      </c>
      <c r="F7" s="278">
        <v>1</v>
      </c>
      <c r="G7" s="278">
        <v>1</v>
      </c>
      <c r="H7" s="278">
        <v>1</v>
      </c>
      <c r="I7" s="278"/>
      <c r="J7" s="278"/>
      <c r="K7" s="278"/>
      <c r="L7" s="278"/>
      <c r="M7" s="278"/>
      <c r="N7" s="279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556"/>
      <c r="AA7" s="557"/>
      <c r="AB7" s="290"/>
      <c r="AC7" s="290">
        <v>21</v>
      </c>
      <c r="AD7" s="290"/>
      <c r="AE7" s="497">
        <v>600</v>
      </c>
      <c r="AF7" s="554"/>
      <c r="AG7" s="555">
        <f t="shared" si="0"/>
        <v>15120</v>
      </c>
      <c r="AH7" s="156"/>
    </row>
    <row r="8" spans="1:35" ht="13">
      <c r="A8" s="295" t="s">
        <v>406</v>
      </c>
      <c r="B8" s="155"/>
      <c r="C8" s="277">
        <v>1</v>
      </c>
      <c r="D8" s="278">
        <v>1</v>
      </c>
      <c r="E8" s="278">
        <v>1</v>
      </c>
      <c r="F8" s="278">
        <v>1</v>
      </c>
      <c r="G8" s="278">
        <v>1</v>
      </c>
      <c r="H8" s="278">
        <v>1</v>
      </c>
      <c r="I8" s="278"/>
      <c r="J8" s="278"/>
      <c r="K8" s="278"/>
      <c r="L8" s="278"/>
      <c r="M8" s="278"/>
      <c r="N8" s="279"/>
      <c r="O8" s="278"/>
      <c r="P8" s="278"/>
      <c r="Q8" s="278"/>
      <c r="R8" s="278"/>
      <c r="S8" s="278"/>
      <c r="T8" s="278"/>
      <c r="U8" s="278"/>
      <c r="V8" s="278"/>
      <c r="W8" s="278"/>
      <c r="X8" s="278"/>
      <c r="Y8" s="278"/>
      <c r="Z8" s="556"/>
      <c r="AA8" s="557"/>
      <c r="AB8" s="290"/>
      <c r="AC8" s="290">
        <v>4</v>
      </c>
      <c r="AD8" s="290"/>
      <c r="AE8" s="497">
        <v>900</v>
      </c>
      <c r="AF8" s="554"/>
      <c r="AG8" s="555">
        <f t="shared" si="0"/>
        <v>4320</v>
      </c>
      <c r="AH8" s="156"/>
    </row>
    <row r="9" spans="1:35" ht="13">
      <c r="A9" s="295" t="s">
        <v>407</v>
      </c>
      <c r="B9" s="155"/>
      <c r="C9" s="277"/>
      <c r="D9" s="278"/>
      <c r="E9" s="278"/>
      <c r="F9" s="278"/>
      <c r="G9" s="278">
        <v>1</v>
      </c>
      <c r="H9" s="278">
        <v>1</v>
      </c>
      <c r="I9" s="278">
        <v>1</v>
      </c>
      <c r="J9" s="278">
        <v>1</v>
      </c>
      <c r="K9" s="278">
        <v>1</v>
      </c>
      <c r="L9" s="278">
        <v>1</v>
      </c>
      <c r="M9" s="278">
        <v>1</v>
      </c>
      <c r="N9" s="279"/>
      <c r="O9" s="278"/>
      <c r="P9" s="278"/>
      <c r="Q9" s="278"/>
      <c r="R9" s="278"/>
      <c r="S9" s="278"/>
      <c r="T9" s="278"/>
      <c r="U9" s="278"/>
      <c r="V9" s="278"/>
      <c r="W9" s="278"/>
      <c r="X9" s="278"/>
      <c r="Y9" s="278"/>
      <c r="Z9" s="556"/>
      <c r="AA9" s="557"/>
      <c r="AB9" s="290"/>
      <c r="AC9" s="290">
        <v>411</v>
      </c>
      <c r="AD9" s="290"/>
      <c r="AE9" s="497">
        <v>650</v>
      </c>
      <c r="AF9" s="554">
        <f t="shared" ref="AF9:AF158" si="1">Z9*AB9*AD9</f>
        <v>0</v>
      </c>
      <c r="AG9" s="555">
        <f>AC9*AE9*1.2</f>
        <v>320580</v>
      </c>
      <c r="AH9" s="156"/>
    </row>
    <row r="10" spans="1:35" ht="13">
      <c r="A10" s="295" t="s">
        <v>408</v>
      </c>
      <c r="B10" s="155"/>
      <c r="C10" s="277"/>
      <c r="D10" s="278"/>
      <c r="E10" s="278"/>
      <c r="F10" s="278"/>
      <c r="G10" s="278">
        <v>1</v>
      </c>
      <c r="H10" s="278">
        <v>1</v>
      </c>
      <c r="I10" s="278">
        <v>1</v>
      </c>
      <c r="J10" s="278">
        <v>1</v>
      </c>
      <c r="K10" s="278">
        <v>1</v>
      </c>
      <c r="L10" s="278">
        <v>1</v>
      </c>
      <c r="M10" s="278">
        <v>1</v>
      </c>
      <c r="N10" s="279"/>
      <c r="O10" s="278"/>
      <c r="P10" s="278"/>
      <c r="Q10" s="278"/>
      <c r="R10" s="278"/>
      <c r="S10" s="278"/>
      <c r="T10" s="278"/>
      <c r="U10" s="278"/>
      <c r="V10" s="278"/>
      <c r="W10" s="278"/>
      <c r="X10" s="278"/>
      <c r="Y10" s="278"/>
      <c r="Z10" s="556"/>
      <c r="AA10" s="557"/>
      <c r="AB10" s="290"/>
      <c r="AC10" s="290">
        <v>81</v>
      </c>
      <c r="AD10" s="290"/>
      <c r="AE10" s="497">
        <v>600</v>
      </c>
      <c r="AF10" s="554"/>
      <c r="AG10" s="555">
        <f t="shared" si="0"/>
        <v>58320</v>
      </c>
      <c r="AH10" s="156"/>
    </row>
    <row r="11" spans="1:35" ht="13">
      <c r="A11" s="295" t="s">
        <v>407</v>
      </c>
      <c r="B11" s="155"/>
      <c r="C11" s="277"/>
      <c r="D11" s="278"/>
      <c r="E11" s="278"/>
      <c r="F11" s="278"/>
      <c r="G11" s="278">
        <v>1</v>
      </c>
      <c r="H11" s="278">
        <v>1</v>
      </c>
      <c r="I11" s="278">
        <v>1</v>
      </c>
      <c r="J11" s="278">
        <v>1</v>
      </c>
      <c r="K11" s="278">
        <v>1</v>
      </c>
      <c r="L11" s="278">
        <v>1</v>
      </c>
      <c r="M11" s="278">
        <v>1</v>
      </c>
      <c r="N11" s="279"/>
      <c r="O11" s="278"/>
      <c r="P11" s="278"/>
      <c r="Q11" s="278"/>
      <c r="R11" s="278"/>
      <c r="S11" s="278"/>
      <c r="T11" s="278"/>
      <c r="U11" s="278"/>
      <c r="V11" s="278"/>
      <c r="W11" s="278"/>
      <c r="X11" s="278"/>
      <c r="Y11" s="278"/>
      <c r="Z11" s="556"/>
      <c r="AA11" s="557"/>
      <c r="AB11" s="290"/>
      <c r="AC11" s="290">
        <v>75</v>
      </c>
      <c r="AD11" s="290"/>
      <c r="AE11" s="497">
        <v>650</v>
      </c>
      <c r="AF11" s="554"/>
      <c r="AG11" s="555">
        <f t="shared" si="0"/>
        <v>58500</v>
      </c>
      <c r="AH11" s="156"/>
    </row>
    <row r="12" spans="1:35" ht="13">
      <c r="A12" s="295" t="s">
        <v>409</v>
      </c>
      <c r="B12" s="155"/>
      <c r="C12" s="277"/>
      <c r="D12" s="278"/>
      <c r="E12" s="278"/>
      <c r="F12" s="278"/>
      <c r="G12" s="278"/>
      <c r="H12" s="278"/>
      <c r="I12" s="278"/>
      <c r="J12" s="278"/>
      <c r="K12" s="278"/>
      <c r="L12" s="278"/>
      <c r="M12" s="278">
        <v>1</v>
      </c>
      <c r="N12" s="279">
        <v>1</v>
      </c>
      <c r="O12" s="278">
        <v>1</v>
      </c>
      <c r="P12" s="278">
        <v>1</v>
      </c>
      <c r="Q12" s="278"/>
      <c r="R12" s="278"/>
      <c r="S12" s="278"/>
      <c r="T12" s="278"/>
      <c r="U12" s="278"/>
      <c r="V12" s="278"/>
      <c r="W12" s="278"/>
      <c r="X12" s="278"/>
      <c r="Y12" s="278"/>
      <c r="Z12" s="556"/>
      <c r="AA12" s="557"/>
      <c r="AB12" s="290"/>
      <c r="AC12" s="290">
        <v>66</v>
      </c>
      <c r="AD12" s="290"/>
      <c r="AE12" s="497">
        <v>570</v>
      </c>
      <c r="AF12" s="554">
        <f t="shared" si="1"/>
        <v>0</v>
      </c>
      <c r="AG12" s="555">
        <f t="shared" si="0"/>
        <v>45144</v>
      </c>
      <c r="AH12" s="156"/>
    </row>
    <row r="13" spans="1:35" ht="13">
      <c r="A13" s="295" t="s">
        <v>409</v>
      </c>
      <c r="B13" s="155"/>
      <c r="C13" s="277"/>
      <c r="D13" s="278"/>
      <c r="E13" s="278"/>
      <c r="F13" s="278"/>
      <c r="G13" s="278"/>
      <c r="H13" s="278"/>
      <c r="I13" s="278"/>
      <c r="J13" s="278"/>
      <c r="K13" s="278"/>
      <c r="L13" s="278"/>
      <c r="M13" s="278">
        <v>1</v>
      </c>
      <c r="N13" s="279">
        <v>1</v>
      </c>
      <c r="O13" s="278">
        <v>1</v>
      </c>
      <c r="P13" s="278">
        <v>1</v>
      </c>
      <c r="Q13" s="278"/>
      <c r="R13" s="278"/>
      <c r="S13" s="278"/>
      <c r="T13" s="278"/>
      <c r="U13" s="278"/>
      <c r="V13" s="278"/>
      <c r="W13" s="278"/>
      <c r="X13" s="278"/>
      <c r="Y13" s="278"/>
      <c r="Z13" s="556"/>
      <c r="AA13" s="557"/>
      <c r="AB13" s="290"/>
      <c r="AC13" s="290">
        <v>12</v>
      </c>
      <c r="AD13" s="290"/>
      <c r="AE13" s="497">
        <v>570</v>
      </c>
      <c r="AF13" s="554"/>
      <c r="AG13" s="555">
        <f t="shared" si="0"/>
        <v>8208</v>
      </c>
      <c r="AH13" s="156"/>
    </row>
    <row r="14" spans="1:35" ht="13">
      <c r="A14" s="295" t="s">
        <v>410</v>
      </c>
      <c r="B14" s="155"/>
      <c r="C14" s="277"/>
      <c r="D14" s="278"/>
      <c r="E14" s="278"/>
      <c r="F14" s="278"/>
      <c r="G14" s="278"/>
      <c r="H14" s="278"/>
      <c r="I14" s="278"/>
      <c r="J14" s="278"/>
      <c r="K14" s="278"/>
      <c r="L14" s="278"/>
      <c r="M14" s="278">
        <v>1</v>
      </c>
      <c r="N14" s="279">
        <v>1</v>
      </c>
      <c r="O14" s="278">
        <v>1</v>
      </c>
      <c r="P14" s="278">
        <v>1</v>
      </c>
      <c r="Q14" s="278"/>
      <c r="R14" s="278"/>
      <c r="S14" s="278"/>
      <c r="T14" s="278"/>
      <c r="U14" s="278"/>
      <c r="V14" s="278"/>
      <c r="W14" s="278"/>
      <c r="X14" s="278"/>
      <c r="Y14" s="278"/>
      <c r="Z14" s="556"/>
      <c r="AA14" s="557"/>
      <c r="AB14" s="290"/>
      <c r="AC14" s="290">
        <v>5</v>
      </c>
      <c r="AD14" s="290"/>
      <c r="AE14" s="497">
        <v>710</v>
      </c>
      <c r="AF14" s="554"/>
      <c r="AG14" s="555">
        <f t="shared" si="0"/>
        <v>4260</v>
      </c>
      <c r="AH14" s="156"/>
    </row>
    <row r="15" spans="1:35" ht="13.25" customHeight="1">
      <c r="A15" s="295" t="s">
        <v>411</v>
      </c>
      <c r="B15" s="155"/>
      <c r="C15" s="277"/>
      <c r="D15" s="278"/>
      <c r="E15" s="278"/>
      <c r="F15" s="278"/>
      <c r="G15" s="278"/>
      <c r="H15" s="278"/>
      <c r="I15" s="278"/>
      <c r="J15" s="278"/>
      <c r="K15" s="278"/>
      <c r="L15" s="278"/>
      <c r="M15" s="278"/>
      <c r="N15" s="279"/>
      <c r="O15" s="278"/>
      <c r="P15" s="278">
        <v>1</v>
      </c>
      <c r="Q15" s="278">
        <v>1</v>
      </c>
      <c r="R15" s="278">
        <v>1</v>
      </c>
      <c r="S15" s="278"/>
      <c r="T15" s="278"/>
      <c r="U15" s="278"/>
      <c r="V15" s="278"/>
      <c r="W15" s="278"/>
      <c r="X15" s="278"/>
      <c r="Y15" s="278"/>
      <c r="Z15" s="556"/>
      <c r="AA15" s="557"/>
      <c r="AB15" s="290"/>
      <c r="AC15" s="290">
        <v>1</v>
      </c>
      <c r="AD15" s="290"/>
      <c r="AE15" s="497">
        <v>1200</v>
      </c>
      <c r="AF15" s="554">
        <f t="shared" si="1"/>
        <v>0</v>
      </c>
      <c r="AG15" s="555">
        <f t="shared" si="0"/>
        <v>1440</v>
      </c>
      <c r="AH15" s="156"/>
    </row>
    <row r="16" spans="1:35" ht="13.25" customHeight="1">
      <c r="A16" s="295" t="s">
        <v>412</v>
      </c>
      <c r="B16" s="155"/>
      <c r="C16" s="277"/>
      <c r="D16" s="278"/>
      <c r="E16" s="278"/>
      <c r="F16" s="278"/>
      <c r="G16" s="278"/>
      <c r="H16" s="278"/>
      <c r="I16" s="278"/>
      <c r="J16" s="278"/>
      <c r="K16" s="278"/>
      <c r="L16" s="278"/>
      <c r="M16" s="278"/>
      <c r="N16" s="279"/>
      <c r="O16" s="278"/>
      <c r="P16" s="278">
        <v>1</v>
      </c>
      <c r="Q16" s="278">
        <v>1</v>
      </c>
      <c r="R16" s="278">
        <v>1</v>
      </c>
      <c r="S16" s="278"/>
      <c r="T16" s="278"/>
      <c r="U16" s="278"/>
      <c r="V16" s="278"/>
      <c r="W16" s="278"/>
      <c r="X16" s="278"/>
      <c r="Y16" s="278"/>
      <c r="Z16" s="556"/>
      <c r="AA16" s="557"/>
      <c r="AB16" s="290"/>
      <c r="AC16" s="290">
        <v>12</v>
      </c>
      <c r="AD16" s="290"/>
      <c r="AE16" s="497">
        <v>790</v>
      </c>
      <c r="AF16" s="554"/>
      <c r="AG16" s="555">
        <f t="shared" si="0"/>
        <v>11376</v>
      </c>
      <c r="AH16" s="156"/>
    </row>
    <row r="17" spans="1:34" ht="13.25" customHeight="1">
      <c r="A17" s="295" t="s">
        <v>413</v>
      </c>
      <c r="B17" s="155"/>
      <c r="C17" s="277"/>
      <c r="D17" s="278"/>
      <c r="E17" s="278"/>
      <c r="F17" s="278"/>
      <c r="G17" s="278"/>
      <c r="H17" s="278"/>
      <c r="I17" s="278"/>
      <c r="J17" s="278"/>
      <c r="K17" s="278"/>
      <c r="L17" s="278"/>
      <c r="M17" s="278"/>
      <c r="N17" s="279"/>
      <c r="O17" s="278"/>
      <c r="P17" s="278">
        <v>1</v>
      </c>
      <c r="Q17" s="278">
        <v>1</v>
      </c>
      <c r="R17" s="278">
        <v>1</v>
      </c>
      <c r="S17" s="278"/>
      <c r="T17" s="278"/>
      <c r="U17" s="278"/>
      <c r="V17" s="278"/>
      <c r="W17" s="278"/>
      <c r="X17" s="278"/>
      <c r="Y17" s="278"/>
      <c r="Z17" s="556"/>
      <c r="AA17" s="557"/>
      <c r="AB17" s="290"/>
      <c r="AC17" s="290">
        <v>8</v>
      </c>
      <c r="AD17" s="290"/>
      <c r="AE17" s="497">
        <v>900</v>
      </c>
      <c r="AF17" s="554"/>
      <c r="AG17" s="555">
        <f t="shared" si="0"/>
        <v>8640</v>
      </c>
      <c r="AH17" s="156"/>
    </row>
    <row r="18" spans="1:34">
      <c r="A18" s="294" t="s">
        <v>388</v>
      </c>
      <c r="B18" s="155"/>
      <c r="C18" s="277"/>
      <c r="D18" s="278"/>
      <c r="E18" s="278"/>
      <c r="F18" s="278"/>
      <c r="G18" s="278"/>
      <c r="H18" s="278"/>
      <c r="I18" s="278"/>
      <c r="J18" s="278"/>
      <c r="K18" s="278"/>
      <c r="L18" s="278"/>
      <c r="M18" s="278"/>
      <c r="N18" s="279"/>
      <c r="O18" s="278"/>
      <c r="P18" s="278"/>
      <c r="Q18" s="278"/>
      <c r="R18" s="278"/>
      <c r="S18" s="278"/>
      <c r="T18" s="278"/>
      <c r="U18" s="278"/>
      <c r="V18" s="278"/>
      <c r="W18" s="278"/>
      <c r="X18" s="278"/>
      <c r="Y18" s="278"/>
      <c r="Z18" s="556"/>
      <c r="AA18" s="557"/>
      <c r="AB18" s="290"/>
      <c r="AC18" s="290"/>
      <c r="AD18" s="290"/>
      <c r="AE18" s="497"/>
      <c r="AF18" s="554">
        <f t="shared" si="1"/>
        <v>0</v>
      </c>
      <c r="AG18" s="555"/>
      <c r="AH18" s="156"/>
    </row>
    <row r="19" spans="1:34" ht="13">
      <c r="A19" s="295" t="s">
        <v>403</v>
      </c>
      <c r="B19" s="155"/>
      <c r="C19" s="277">
        <v>1</v>
      </c>
      <c r="D19" s="278">
        <v>1</v>
      </c>
      <c r="E19" s="278">
        <v>1</v>
      </c>
      <c r="F19" s="278">
        <v>1</v>
      </c>
      <c r="G19" s="278">
        <v>1</v>
      </c>
      <c r="H19" s="278">
        <v>1</v>
      </c>
      <c r="I19" s="278"/>
      <c r="J19" s="278"/>
      <c r="K19" s="278"/>
      <c r="L19" s="278"/>
      <c r="M19" s="278"/>
      <c r="N19" s="279"/>
      <c r="O19" s="278"/>
      <c r="P19" s="278"/>
      <c r="Q19" s="278"/>
      <c r="R19" s="278"/>
      <c r="S19" s="278"/>
      <c r="T19" s="278"/>
      <c r="U19" s="278"/>
      <c r="V19" s="278"/>
      <c r="W19" s="278"/>
      <c r="X19" s="278"/>
      <c r="Y19" s="278"/>
      <c r="Z19" s="556"/>
      <c r="AA19" s="557"/>
      <c r="AB19" s="290"/>
      <c r="AC19" s="290">
        <v>39</v>
      </c>
      <c r="AD19" s="290"/>
      <c r="AE19" s="497">
        <v>910</v>
      </c>
      <c r="AF19" s="554">
        <f t="shared" si="1"/>
        <v>0</v>
      </c>
      <c r="AG19" s="555">
        <f t="shared" si="0"/>
        <v>42588</v>
      </c>
      <c r="AH19" s="156"/>
    </row>
    <row r="20" spans="1:34" ht="13">
      <c r="A20" s="295" t="s">
        <v>404</v>
      </c>
      <c r="B20" s="155"/>
      <c r="C20" s="277">
        <v>1</v>
      </c>
      <c r="D20" s="278">
        <v>1</v>
      </c>
      <c r="E20" s="278">
        <v>1</v>
      </c>
      <c r="F20" s="278">
        <v>1</v>
      </c>
      <c r="G20" s="278">
        <v>1</v>
      </c>
      <c r="H20" s="278">
        <v>1</v>
      </c>
      <c r="I20" s="278"/>
      <c r="J20" s="278"/>
      <c r="K20" s="278"/>
      <c r="L20" s="278"/>
      <c r="M20" s="278"/>
      <c r="N20" s="279"/>
      <c r="O20" s="278"/>
      <c r="P20" s="278"/>
      <c r="Q20" s="278"/>
      <c r="R20" s="278"/>
      <c r="S20" s="278"/>
      <c r="T20" s="278"/>
      <c r="U20" s="278"/>
      <c r="V20" s="278"/>
      <c r="W20" s="278"/>
      <c r="X20" s="278"/>
      <c r="Y20" s="278"/>
      <c r="Z20" s="556"/>
      <c r="AA20" s="557"/>
      <c r="AB20" s="290"/>
      <c r="AC20" s="290">
        <v>109</v>
      </c>
      <c r="AD20" s="290"/>
      <c r="AE20" s="497">
        <v>740</v>
      </c>
      <c r="AF20" s="554"/>
      <c r="AG20" s="555">
        <f t="shared" si="0"/>
        <v>96792</v>
      </c>
      <c r="AH20" s="156"/>
    </row>
    <row r="21" spans="1:34" ht="13">
      <c r="A21" s="295" t="s">
        <v>405</v>
      </c>
      <c r="B21" s="155"/>
      <c r="C21" s="277">
        <v>1</v>
      </c>
      <c r="D21" s="278">
        <v>1</v>
      </c>
      <c r="E21" s="278">
        <v>1</v>
      </c>
      <c r="F21" s="278">
        <v>1</v>
      </c>
      <c r="G21" s="278">
        <v>1</v>
      </c>
      <c r="H21" s="278">
        <v>1</v>
      </c>
      <c r="I21" s="278"/>
      <c r="J21" s="278"/>
      <c r="K21" s="278"/>
      <c r="L21" s="278"/>
      <c r="M21" s="278"/>
      <c r="N21" s="279"/>
      <c r="O21" s="278"/>
      <c r="P21" s="278"/>
      <c r="Q21" s="278"/>
      <c r="R21" s="278"/>
      <c r="S21" s="278"/>
      <c r="T21" s="278"/>
      <c r="U21" s="278"/>
      <c r="V21" s="278"/>
      <c r="W21" s="278"/>
      <c r="X21" s="278"/>
      <c r="Y21" s="278"/>
      <c r="Z21" s="556"/>
      <c r="AA21" s="557"/>
      <c r="AB21" s="290"/>
      <c r="AC21" s="290">
        <v>10</v>
      </c>
      <c r="AD21" s="290"/>
      <c r="AE21" s="497">
        <v>600</v>
      </c>
      <c r="AF21" s="554"/>
      <c r="AG21" s="555">
        <f t="shared" si="0"/>
        <v>7200</v>
      </c>
      <c r="AH21" s="156"/>
    </row>
    <row r="22" spans="1:34" ht="13">
      <c r="A22" s="295" t="s">
        <v>406</v>
      </c>
      <c r="B22" s="155"/>
      <c r="C22" s="277">
        <v>1</v>
      </c>
      <c r="D22" s="278">
        <v>1</v>
      </c>
      <c r="E22" s="278">
        <v>1</v>
      </c>
      <c r="F22" s="278">
        <v>1</v>
      </c>
      <c r="G22" s="278">
        <v>1</v>
      </c>
      <c r="H22" s="278">
        <v>1</v>
      </c>
      <c r="I22" s="278"/>
      <c r="J22" s="278"/>
      <c r="K22" s="278"/>
      <c r="L22" s="278"/>
      <c r="M22" s="278"/>
      <c r="N22" s="279"/>
      <c r="O22" s="278"/>
      <c r="P22" s="278"/>
      <c r="Q22" s="278"/>
      <c r="R22" s="278"/>
      <c r="S22" s="278"/>
      <c r="T22" s="278"/>
      <c r="U22" s="278"/>
      <c r="V22" s="278"/>
      <c r="W22" s="278"/>
      <c r="X22" s="278"/>
      <c r="Y22" s="278"/>
      <c r="Z22" s="556"/>
      <c r="AA22" s="557"/>
      <c r="AB22" s="290"/>
      <c r="AC22" s="290">
        <v>2</v>
      </c>
      <c r="AD22" s="290"/>
      <c r="AE22" s="497">
        <v>900</v>
      </c>
      <c r="AF22" s="554"/>
      <c r="AG22" s="555">
        <f t="shared" si="0"/>
        <v>2160</v>
      </c>
      <c r="AH22" s="156"/>
    </row>
    <row r="23" spans="1:34" ht="13">
      <c r="A23" s="295" t="s">
        <v>407</v>
      </c>
      <c r="B23" s="155"/>
      <c r="C23" s="277"/>
      <c r="D23" s="278"/>
      <c r="E23" s="278"/>
      <c r="F23" s="278"/>
      <c r="G23" s="278">
        <v>1</v>
      </c>
      <c r="H23" s="278">
        <v>1</v>
      </c>
      <c r="I23" s="278">
        <v>1</v>
      </c>
      <c r="J23" s="278">
        <v>1</v>
      </c>
      <c r="K23" s="278">
        <v>1</v>
      </c>
      <c r="L23" s="278">
        <v>1</v>
      </c>
      <c r="M23" s="278">
        <v>1</v>
      </c>
      <c r="N23" s="279"/>
      <c r="O23" s="278"/>
      <c r="P23" s="278"/>
      <c r="Q23" s="278"/>
      <c r="R23" s="278"/>
      <c r="S23" s="278"/>
      <c r="T23" s="278"/>
      <c r="U23" s="278"/>
      <c r="V23" s="278"/>
      <c r="W23" s="278"/>
      <c r="X23" s="278"/>
      <c r="Y23" s="278"/>
      <c r="Z23" s="556"/>
      <c r="AA23" s="557"/>
      <c r="AB23" s="290"/>
      <c r="AC23" s="290">
        <v>205</v>
      </c>
      <c r="AD23" s="290"/>
      <c r="AE23" s="497">
        <v>650</v>
      </c>
      <c r="AF23" s="554"/>
      <c r="AG23" s="555">
        <f t="shared" si="0"/>
        <v>159900</v>
      </c>
      <c r="AH23" s="156"/>
    </row>
    <row r="24" spans="1:34" ht="13">
      <c r="A24" s="295" t="s">
        <v>408</v>
      </c>
      <c r="B24" s="155"/>
      <c r="C24" s="277"/>
      <c r="D24" s="278"/>
      <c r="E24" s="278"/>
      <c r="F24" s="278"/>
      <c r="G24" s="278">
        <v>1</v>
      </c>
      <c r="H24" s="278">
        <v>1</v>
      </c>
      <c r="I24" s="278">
        <v>1</v>
      </c>
      <c r="J24" s="278">
        <v>1</v>
      </c>
      <c r="K24" s="278">
        <v>1</v>
      </c>
      <c r="L24" s="278">
        <v>1</v>
      </c>
      <c r="M24" s="278">
        <v>1</v>
      </c>
      <c r="N24" s="279"/>
      <c r="O24" s="278"/>
      <c r="P24" s="278"/>
      <c r="Q24" s="278"/>
      <c r="R24" s="278"/>
      <c r="S24" s="278"/>
      <c r="T24" s="278"/>
      <c r="U24" s="278"/>
      <c r="V24" s="278"/>
      <c r="W24" s="278"/>
      <c r="X24" s="278"/>
      <c r="Y24" s="278"/>
      <c r="Z24" s="556"/>
      <c r="AA24" s="557"/>
      <c r="AB24" s="290"/>
      <c r="AC24" s="290">
        <v>40</v>
      </c>
      <c r="AD24" s="290"/>
      <c r="AE24" s="497">
        <v>600</v>
      </c>
      <c r="AF24" s="554"/>
      <c r="AG24" s="555">
        <f t="shared" si="0"/>
        <v>28800</v>
      </c>
      <c r="AH24" s="156"/>
    </row>
    <row r="25" spans="1:34" ht="13">
      <c r="A25" s="295" t="s">
        <v>407</v>
      </c>
      <c r="B25" s="155"/>
      <c r="C25" s="277"/>
      <c r="D25" s="278"/>
      <c r="E25" s="278"/>
      <c r="F25" s="278"/>
      <c r="G25" s="278">
        <v>1</v>
      </c>
      <c r="H25" s="278">
        <v>1</v>
      </c>
      <c r="I25" s="278">
        <v>1</v>
      </c>
      <c r="J25" s="278">
        <v>1</v>
      </c>
      <c r="K25" s="278">
        <v>1</v>
      </c>
      <c r="L25" s="278">
        <v>1</v>
      </c>
      <c r="M25" s="278">
        <v>1</v>
      </c>
      <c r="N25" s="279"/>
      <c r="O25" s="278"/>
      <c r="P25" s="278"/>
      <c r="Q25" s="278"/>
      <c r="R25" s="278"/>
      <c r="S25" s="278"/>
      <c r="T25" s="278"/>
      <c r="U25" s="278"/>
      <c r="V25" s="278"/>
      <c r="W25" s="278"/>
      <c r="X25" s="278"/>
      <c r="Y25" s="278"/>
      <c r="Z25" s="556"/>
      <c r="AA25" s="557"/>
      <c r="AB25" s="290"/>
      <c r="AC25" s="290">
        <v>33</v>
      </c>
      <c r="AD25" s="290"/>
      <c r="AE25" s="497">
        <v>570</v>
      </c>
      <c r="AF25" s="554"/>
      <c r="AG25" s="555">
        <f t="shared" si="0"/>
        <v>22572</v>
      </c>
      <c r="AH25" s="156"/>
    </row>
    <row r="26" spans="1:34" ht="13">
      <c r="A26" s="295" t="s">
        <v>409</v>
      </c>
      <c r="B26" s="155"/>
      <c r="C26" s="277"/>
      <c r="D26" s="278"/>
      <c r="E26" s="278"/>
      <c r="F26" s="278"/>
      <c r="G26" s="278"/>
      <c r="H26" s="278"/>
      <c r="I26" s="278"/>
      <c r="J26" s="278"/>
      <c r="K26" s="278"/>
      <c r="L26" s="278"/>
      <c r="M26" s="278">
        <v>1</v>
      </c>
      <c r="N26" s="279">
        <v>1</v>
      </c>
      <c r="O26" s="278">
        <v>1</v>
      </c>
      <c r="P26" s="278">
        <v>1</v>
      </c>
      <c r="Q26" s="278"/>
      <c r="R26" s="278"/>
      <c r="S26" s="278"/>
      <c r="T26" s="278"/>
      <c r="U26" s="278"/>
      <c r="V26" s="278"/>
      <c r="W26" s="278"/>
      <c r="X26" s="278"/>
      <c r="Y26" s="278"/>
      <c r="Z26" s="556"/>
      <c r="AA26" s="557"/>
      <c r="AB26" s="290"/>
      <c r="AC26" s="290">
        <v>6</v>
      </c>
      <c r="AD26" s="290"/>
      <c r="AE26" s="497">
        <v>570</v>
      </c>
      <c r="AF26" s="554"/>
      <c r="AG26" s="555">
        <f t="shared" si="0"/>
        <v>4104</v>
      </c>
      <c r="AH26" s="156"/>
    </row>
    <row r="27" spans="1:34" ht="13">
      <c r="A27" s="295" t="s">
        <v>409</v>
      </c>
      <c r="B27" s="155"/>
      <c r="C27" s="277"/>
      <c r="D27" s="278"/>
      <c r="E27" s="278"/>
      <c r="F27" s="278"/>
      <c r="G27" s="278"/>
      <c r="H27" s="278"/>
      <c r="I27" s="278"/>
      <c r="J27" s="278"/>
      <c r="K27" s="278"/>
      <c r="L27" s="278"/>
      <c r="M27" s="278">
        <v>1</v>
      </c>
      <c r="N27" s="279">
        <v>1</v>
      </c>
      <c r="O27" s="278">
        <v>1</v>
      </c>
      <c r="P27" s="278">
        <v>1</v>
      </c>
      <c r="Q27" s="278"/>
      <c r="R27" s="278"/>
      <c r="S27" s="278"/>
      <c r="T27" s="278"/>
      <c r="U27" s="278"/>
      <c r="V27" s="278"/>
      <c r="W27" s="278"/>
      <c r="X27" s="278"/>
      <c r="Y27" s="278"/>
      <c r="Z27" s="556"/>
      <c r="AA27" s="557"/>
      <c r="AB27" s="290"/>
      <c r="AC27" s="290">
        <v>2</v>
      </c>
      <c r="AD27" s="290"/>
      <c r="AE27" s="497">
        <v>710</v>
      </c>
      <c r="AF27" s="554"/>
      <c r="AG27" s="555">
        <f>AC27*AE27*1.2</f>
        <v>1704</v>
      </c>
      <c r="AH27" s="156"/>
    </row>
    <row r="28" spans="1:34" ht="13">
      <c r="A28" s="295" t="s">
        <v>410</v>
      </c>
      <c r="B28" s="155"/>
      <c r="C28" s="277"/>
      <c r="D28" s="278"/>
      <c r="E28" s="278"/>
      <c r="F28" s="278"/>
      <c r="G28" s="278"/>
      <c r="H28" s="278"/>
      <c r="I28" s="278"/>
      <c r="J28" s="278"/>
      <c r="K28" s="278"/>
      <c r="L28" s="278"/>
      <c r="M28" s="278">
        <v>1</v>
      </c>
      <c r="N28" s="279">
        <v>1</v>
      </c>
      <c r="O28" s="278">
        <v>1</v>
      </c>
      <c r="P28" s="278">
        <v>1</v>
      </c>
      <c r="Q28" s="278"/>
      <c r="R28" s="278"/>
      <c r="S28" s="278"/>
      <c r="T28" s="278"/>
      <c r="U28" s="278"/>
      <c r="V28" s="278"/>
      <c r="W28" s="278"/>
      <c r="X28" s="278"/>
      <c r="Y28" s="278"/>
      <c r="Z28" s="556"/>
      <c r="AA28" s="557"/>
      <c r="AB28" s="290"/>
      <c r="AC28" s="290"/>
      <c r="AD28" s="290"/>
      <c r="AE28" s="497"/>
      <c r="AF28" s="554"/>
      <c r="AG28" s="555">
        <f>AC28*AE28*1.2</f>
        <v>0</v>
      </c>
      <c r="AH28" s="156"/>
    </row>
    <row r="29" spans="1:34" ht="13">
      <c r="A29" s="295" t="s">
        <v>411</v>
      </c>
      <c r="B29" s="155"/>
      <c r="C29" s="277"/>
      <c r="D29" s="278"/>
      <c r="E29" s="278"/>
      <c r="F29" s="278"/>
      <c r="G29" s="278"/>
      <c r="H29" s="278"/>
      <c r="I29" s="278"/>
      <c r="J29" s="278"/>
      <c r="K29" s="278"/>
      <c r="L29" s="278"/>
      <c r="M29" s="278"/>
      <c r="N29" s="279"/>
      <c r="O29" s="278"/>
      <c r="P29" s="278">
        <v>1</v>
      </c>
      <c r="Q29" s="278">
        <v>1</v>
      </c>
      <c r="R29" s="278">
        <v>1</v>
      </c>
      <c r="S29" s="278"/>
      <c r="T29" s="278"/>
      <c r="U29" s="278"/>
      <c r="V29" s="278"/>
      <c r="W29" s="278"/>
      <c r="X29" s="278"/>
      <c r="Y29" s="278"/>
      <c r="Z29" s="556"/>
      <c r="AA29" s="557"/>
      <c r="AB29" s="290"/>
      <c r="AC29" s="290">
        <v>0</v>
      </c>
      <c r="AD29" s="290"/>
      <c r="AE29" s="497">
        <v>1200</v>
      </c>
      <c r="AF29" s="554"/>
      <c r="AG29" s="555">
        <f t="shared" si="0"/>
        <v>0</v>
      </c>
      <c r="AH29" s="156"/>
    </row>
    <row r="30" spans="1:34" ht="13">
      <c r="A30" s="295" t="s">
        <v>412</v>
      </c>
      <c r="B30" s="155"/>
      <c r="C30" s="277"/>
      <c r="D30" s="278"/>
      <c r="E30" s="278"/>
      <c r="F30" s="278"/>
      <c r="G30" s="278"/>
      <c r="H30" s="278"/>
      <c r="I30" s="278"/>
      <c r="J30" s="278"/>
      <c r="K30" s="278"/>
      <c r="L30" s="278"/>
      <c r="M30" s="278"/>
      <c r="N30" s="279"/>
      <c r="O30" s="278"/>
      <c r="P30" s="278">
        <v>1</v>
      </c>
      <c r="Q30" s="278">
        <v>1</v>
      </c>
      <c r="R30" s="278">
        <v>1</v>
      </c>
      <c r="S30" s="278"/>
      <c r="T30" s="278"/>
      <c r="U30" s="278"/>
      <c r="V30" s="278"/>
      <c r="W30" s="278"/>
      <c r="X30" s="278"/>
      <c r="Y30" s="278"/>
      <c r="Z30" s="556"/>
      <c r="AA30" s="557"/>
      <c r="AB30" s="290"/>
      <c r="AC30" s="290">
        <v>6</v>
      </c>
      <c r="AD30" s="290"/>
      <c r="AE30" s="497">
        <v>790</v>
      </c>
      <c r="AF30" s="554"/>
      <c r="AG30" s="555">
        <f t="shared" si="0"/>
        <v>5688</v>
      </c>
      <c r="AH30" s="156"/>
    </row>
    <row r="31" spans="1:34" ht="13">
      <c r="A31" s="295" t="s">
        <v>413</v>
      </c>
      <c r="B31" s="155"/>
      <c r="C31" s="277"/>
      <c r="D31" s="278"/>
      <c r="E31" s="278"/>
      <c r="F31" s="278"/>
      <c r="G31" s="278"/>
      <c r="H31" s="278"/>
      <c r="I31" s="278"/>
      <c r="J31" s="278"/>
      <c r="K31" s="278"/>
      <c r="L31" s="278"/>
      <c r="M31" s="278"/>
      <c r="N31" s="279"/>
      <c r="O31" s="278"/>
      <c r="P31" s="278">
        <v>1</v>
      </c>
      <c r="Q31" s="278">
        <v>1</v>
      </c>
      <c r="R31" s="278">
        <v>1</v>
      </c>
      <c r="S31" s="278"/>
      <c r="T31" s="278"/>
      <c r="U31" s="278"/>
      <c r="V31" s="278"/>
      <c r="W31" s="278"/>
      <c r="X31" s="278"/>
      <c r="Y31" s="278"/>
      <c r="Z31" s="556"/>
      <c r="AA31" s="557"/>
      <c r="AB31" s="290"/>
      <c r="AC31" s="290">
        <v>4</v>
      </c>
      <c r="AD31" s="290"/>
      <c r="AE31" s="497">
        <v>900</v>
      </c>
      <c r="AF31" s="554"/>
      <c r="AG31" s="555">
        <f t="shared" si="0"/>
        <v>4320</v>
      </c>
      <c r="AH31" s="156"/>
    </row>
    <row r="32" spans="1:34">
      <c r="A32" s="294" t="s">
        <v>389</v>
      </c>
      <c r="B32" s="155"/>
      <c r="C32" s="277"/>
      <c r="D32" s="278"/>
      <c r="E32" s="278"/>
      <c r="F32" s="278"/>
      <c r="G32" s="278"/>
      <c r="H32" s="278"/>
      <c r="I32" s="278"/>
      <c r="J32" s="278"/>
      <c r="K32" s="278"/>
      <c r="L32" s="278"/>
      <c r="M32" s="278"/>
      <c r="N32" s="279"/>
      <c r="O32" s="278"/>
      <c r="P32" s="278"/>
      <c r="Q32" s="278"/>
      <c r="R32" s="278"/>
      <c r="S32" s="278"/>
      <c r="T32" s="278"/>
      <c r="U32" s="278"/>
      <c r="V32" s="278"/>
      <c r="W32" s="278"/>
      <c r="X32" s="278"/>
      <c r="Y32" s="278"/>
      <c r="Z32" s="556"/>
      <c r="AA32" s="557"/>
      <c r="AB32" s="290"/>
      <c r="AC32" s="290"/>
      <c r="AD32" s="290"/>
      <c r="AE32" s="497"/>
      <c r="AF32" s="554">
        <f t="shared" si="1"/>
        <v>0</v>
      </c>
      <c r="AG32" s="555">
        <f t="shared" si="0"/>
        <v>0</v>
      </c>
      <c r="AH32" s="156"/>
    </row>
    <row r="33" spans="1:34" ht="13">
      <c r="A33" s="295" t="s">
        <v>403</v>
      </c>
      <c r="B33" s="155"/>
      <c r="C33" s="277"/>
      <c r="D33" s="278"/>
      <c r="E33" s="278">
        <v>1</v>
      </c>
      <c r="F33" s="278">
        <v>1</v>
      </c>
      <c r="G33" s="278">
        <v>1</v>
      </c>
      <c r="H33" s="278">
        <v>1</v>
      </c>
      <c r="I33" s="278">
        <v>1</v>
      </c>
      <c r="J33" s="278">
        <v>1</v>
      </c>
      <c r="K33" s="278"/>
      <c r="L33" s="278"/>
      <c r="M33" s="278"/>
      <c r="N33" s="279"/>
      <c r="O33" s="278"/>
      <c r="P33" s="278"/>
      <c r="Q33" s="278"/>
      <c r="R33" s="278"/>
      <c r="S33" s="278"/>
      <c r="T33" s="278"/>
      <c r="U33" s="278"/>
      <c r="V33" s="278"/>
      <c r="W33" s="278"/>
      <c r="X33" s="278"/>
      <c r="Y33" s="278"/>
      <c r="Z33" s="556"/>
      <c r="AA33" s="557"/>
      <c r="AB33" s="290"/>
      <c r="AC33" s="290">
        <v>30</v>
      </c>
      <c r="AD33" s="290"/>
      <c r="AE33" s="497">
        <v>910</v>
      </c>
      <c r="AF33" s="554"/>
      <c r="AG33" s="555">
        <f t="shared" si="0"/>
        <v>32760</v>
      </c>
      <c r="AH33" s="156"/>
    </row>
    <row r="34" spans="1:34" ht="13">
      <c r="A34" s="295" t="s">
        <v>404</v>
      </c>
      <c r="B34" s="155"/>
      <c r="C34" s="277"/>
      <c r="D34" s="278"/>
      <c r="E34" s="278">
        <v>1</v>
      </c>
      <c r="F34" s="278">
        <v>1</v>
      </c>
      <c r="G34" s="278">
        <v>1</v>
      </c>
      <c r="H34" s="278">
        <v>1</v>
      </c>
      <c r="I34" s="278">
        <v>1</v>
      </c>
      <c r="J34" s="278">
        <v>1</v>
      </c>
      <c r="K34" s="278"/>
      <c r="L34" s="278"/>
      <c r="M34" s="278"/>
      <c r="N34" s="279"/>
      <c r="O34" s="278"/>
      <c r="P34" s="278"/>
      <c r="Q34" s="278"/>
      <c r="R34" s="278"/>
      <c r="S34" s="278"/>
      <c r="T34" s="278"/>
      <c r="U34" s="278"/>
      <c r="V34" s="278"/>
      <c r="W34" s="278"/>
      <c r="X34" s="278"/>
      <c r="Y34" s="278"/>
      <c r="Z34" s="556"/>
      <c r="AA34" s="557"/>
      <c r="AB34" s="290"/>
      <c r="AC34" s="290">
        <v>85</v>
      </c>
      <c r="AD34" s="290"/>
      <c r="AE34" s="497">
        <v>740</v>
      </c>
      <c r="AF34" s="554"/>
      <c r="AG34" s="555">
        <f t="shared" si="0"/>
        <v>75480</v>
      </c>
      <c r="AH34" s="156"/>
    </row>
    <row r="35" spans="1:34" ht="13">
      <c r="A35" s="295" t="s">
        <v>405</v>
      </c>
      <c r="B35" s="155"/>
      <c r="C35" s="277"/>
      <c r="D35" s="278"/>
      <c r="E35" s="278">
        <v>1</v>
      </c>
      <c r="F35" s="278">
        <v>1</v>
      </c>
      <c r="G35" s="278">
        <v>1</v>
      </c>
      <c r="H35" s="278">
        <v>1</v>
      </c>
      <c r="I35" s="278">
        <v>1</v>
      </c>
      <c r="J35" s="278">
        <v>1</v>
      </c>
      <c r="K35" s="278"/>
      <c r="L35" s="278"/>
      <c r="M35" s="278"/>
      <c r="N35" s="279"/>
      <c r="O35" s="278"/>
      <c r="P35" s="278"/>
      <c r="Q35" s="278"/>
      <c r="R35" s="278"/>
      <c r="S35" s="278"/>
      <c r="T35" s="278"/>
      <c r="U35" s="278"/>
      <c r="V35" s="278"/>
      <c r="W35" s="278"/>
      <c r="X35" s="278"/>
      <c r="Y35" s="278"/>
      <c r="Z35" s="556"/>
      <c r="AA35" s="557"/>
      <c r="AB35" s="290"/>
      <c r="AC35" s="290">
        <v>8</v>
      </c>
      <c r="AD35" s="290"/>
      <c r="AE35" s="497">
        <v>600</v>
      </c>
      <c r="AF35" s="554"/>
      <c r="AG35" s="555">
        <f t="shared" si="0"/>
        <v>5760</v>
      </c>
      <c r="AH35" s="156"/>
    </row>
    <row r="36" spans="1:34" ht="13">
      <c r="A36" s="295" t="s">
        <v>406</v>
      </c>
      <c r="B36" s="155"/>
      <c r="C36" s="277"/>
      <c r="D36" s="278"/>
      <c r="E36" s="278">
        <v>1</v>
      </c>
      <c r="F36" s="278">
        <v>1</v>
      </c>
      <c r="G36" s="278">
        <v>1</v>
      </c>
      <c r="H36" s="278">
        <v>1</v>
      </c>
      <c r="I36" s="278">
        <v>1</v>
      </c>
      <c r="J36" s="278">
        <v>1</v>
      </c>
      <c r="K36" s="278"/>
      <c r="L36" s="278"/>
      <c r="M36" s="278"/>
      <c r="N36" s="279"/>
      <c r="O36" s="278"/>
      <c r="P36" s="278"/>
      <c r="Q36" s="278"/>
      <c r="R36" s="278"/>
      <c r="S36" s="278"/>
      <c r="T36" s="278"/>
      <c r="U36" s="278"/>
      <c r="V36" s="278"/>
      <c r="W36" s="278"/>
      <c r="X36" s="278"/>
      <c r="Y36" s="278"/>
      <c r="Z36" s="556"/>
      <c r="AA36" s="557"/>
      <c r="AB36" s="290"/>
      <c r="AC36" s="290">
        <v>1</v>
      </c>
      <c r="AD36" s="290"/>
      <c r="AE36" s="497">
        <v>900</v>
      </c>
      <c r="AF36" s="554"/>
      <c r="AG36" s="555">
        <f t="shared" si="0"/>
        <v>1080</v>
      </c>
      <c r="AH36" s="156"/>
    </row>
    <row r="37" spans="1:34" ht="13">
      <c r="A37" s="295" t="s">
        <v>407</v>
      </c>
      <c r="B37" s="155"/>
      <c r="C37" s="277"/>
      <c r="D37" s="278"/>
      <c r="E37" s="278"/>
      <c r="F37" s="278"/>
      <c r="G37" s="278"/>
      <c r="H37" s="278"/>
      <c r="I37" s="278">
        <v>1</v>
      </c>
      <c r="J37" s="278">
        <v>1</v>
      </c>
      <c r="K37" s="278">
        <v>1</v>
      </c>
      <c r="L37" s="278">
        <v>1</v>
      </c>
      <c r="M37" s="278">
        <v>1</v>
      </c>
      <c r="N37" s="279">
        <v>1</v>
      </c>
      <c r="O37" s="278">
        <v>1</v>
      </c>
      <c r="P37" s="278"/>
      <c r="Q37" s="278"/>
      <c r="R37" s="278"/>
      <c r="S37" s="278"/>
      <c r="T37" s="278"/>
      <c r="U37" s="278"/>
      <c r="V37" s="278"/>
      <c r="W37" s="278"/>
      <c r="X37" s="278"/>
      <c r="Y37" s="278"/>
      <c r="Z37" s="556"/>
      <c r="AA37" s="557"/>
      <c r="AB37" s="290"/>
      <c r="AC37" s="290">
        <v>160</v>
      </c>
      <c r="AD37" s="290"/>
      <c r="AE37" s="497">
        <v>650</v>
      </c>
      <c r="AF37" s="554"/>
      <c r="AG37" s="555">
        <f t="shared" si="0"/>
        <v>124800</v>
      </c>
      <c r="AH37" s="156"/>
    </row>
    <row r="38" spans="1:34" ht="13">
      <c r="A38" s="295" t="s">
        <v>408</v>
      </c>
      <c r="B38" s="155"/>
      <c r="C38" s="277"/>
      <c r="D38" s="278"/>
      <c r="E38" s="278"/>
      <c r="F38" s="278"/>
      <c r="G38" s="278"/>
      <c r="H38" s="278"/>
      <c r="I38" s="278">
        <v>1</v>
      </c>
      <c r="J38" s="278">
        <v>1</v>
      </c>
      <c r="K38" s="278">
        <v>1</v>
      </c>
      <c r="L38" s="278">
        <v>1</v>
      </c>
      <c r="M38" s="278">
        <v>1</v>
      </c>
      <c r="N38" s="279">
        <v>1</v>
      </c>
      <c r="O38" s="278">
        <v>1</v>
      </c>
      <c r="P38" s="278"/>
      <c r="Q38" s="278"/>
      <c r="R38" s="278"/>
      <c r="S38" s="278"/>
      <c r="T38" s="278"/>
      <c r="U38" s="278"/>
      <c r="V38" s="278"/>
      <c r="W38" s="278"/>
      <c r="X38" s="278"/>
      <c r="Y38" s="278"/>
      <c r="Z38" s="556"/>
      <c r="AA38" s="557"/>
      <c r="AB38" s="290"/>
      <c r="AC38" s="290">
        <v>31</v>
      </c>
      <c r="AD38" s="290"/>
      <c r="AE38" s="497">
        <v>600</v>
      </c>
      <c r="AF38" s="554"/>
      <c r="AG38" s="555">
        <f t="shared" si="0"/>
        <v>22320</v>
      </c>
      <c r="AH38" s="156"/>
    </row>
    <row r="39" spans="1:34" ht="13">
      <c r="A39" s="295" t="s">
        <v>407</v>
      </c>
      <c r="B39" s="155"/>
      <c r="C39" s="277"/>
      <c r="D39" s="278"/>
      <c r="E39" s="278"/>
      <c r="F39" s="278"/>
      <c r="G39" s="278"/>
      <c r="H39" s="278"/>
      <c r="I39" s="278">
        <v>1</v>
      </c>
      <c r="J39" s="278">
        <v>1</v>
      </c>
      <c r="K39" s="278">
        <v>1</v>
      </c>
      <c r="L39" s="278">
        <v>1</v>
      </c>
      <c r="M39" s="278">
        <v>1</v>
      </c>
      <c r="N39" s="279">
        <v>1</v>
      </c>
      <c r="O39" s="278">
        <v>1</v>
      </c>
      <c r="P39" s="278"/>
      <c r="Q39" s="278"/>
      <c r="R39" s="278"/>
      <c r="S39" s="278"/>
      <c r="T39" s="278"/>
      <c r="U39" s="278"/>
      <c r="V39" s="278"/>
      <c r="W39" s="278"/>
      <c r="X39" s="278"/>
      <c r="Y39" s="278"/>
      <c r="Z39" s="556"/>
      <c r="AA39" s="557"/>
      <c r="AB39" s="290"/>
      <c r="AC39" s="290">
        <v>25</v>
      </c>
      <c r="AD39" s="290"/>
      <c r="AE39" s="497">
        <v>650</v>
      </c>
      <c r="AF39" s="554"/>
      <c r="AG39" s="555">
        <f t="shared" si="0"/>
        <v>19500</v>
      </c>
      <c r="AH39" s="156"/>
    </row>
    <row r="40" spans="1:34" ht="13">
      <c r="A40" s="295" t="s">
        <v>409</v>
      </c>
      <c r="B40" s="155"/>
      <c r="C40" s="277"/>
      <c r="D40" s="278"/>
      <c r="E40" s="278"/>
      <c r="F40" s="278"/>
      <c r="G40" s="278"/>
      <c r="H40" s="278"/>
      <c r="I40" s="278"/>
      <c r="J40" s="278"/>
      <c r="K40" s="278"/>
      <c r="L40" s="278"/>
      <c r="M40" s="278"/>
      <c r="N40" s="279"/>
      <c r="O40" s="278">
        <v>1</v>
      </c>
      <c r="P40" s="278">
        <v>1</v>
      </c>
      <c r="Q40" s="278">
        <v>1</v>
      </c>
      <c r="R40" s="278">
        <v>1</v>
      </c>
      <c r="S40" s="278"/>
      <c r="T40" s="278"/>
      <c r="U40" s="278"/>
      <c r="V40" s="278"/>
      <c r="W40" s="278"/>
      <c r="X40" s="278"/>
      <c r="Y40" s="278"/>
      <c r="Z40" s="556"/>
      <c r="AA40" s="557"/>
      <c r="AB40" s="290"/>
      <c r="AC40" s="290">
        <v>25</v>
      </c>
      <c r="AD40" s="290"/>
      <c r="AE40" s="497">
        <v>570</v>
      </c>
      <c r="AF40" s="554"/>
      <c r="AG40" s="555">
        <f t="shared" si="0"/>
        <v>17100</v>
      </c>
      <c r="AH40" s="156"/>
    </row>
    <row r="41" spans="1:34" ht="13">
      <c r="A41" s="295" t="s">
        <v>409</v>
      </c>
      <c r="B41" s="155"/>
      <c r="C41" s="277"/>
      <c r="D41" s="278"/>
      <c r="E41" s="278"/>
      <c r="F41" s="278"/>
      <c r="G41" s="278"/>
      <c r="H41" s="278"/>
      <c r="I41" s="278"/>
      <c r="J41" s="278"/>
      <c r="K41" s="278"/>
      <c r="L41" s="278"/>
      <c r="M41" s="278"/>
      <c r="N41" s="279"/>
      <c r="O41" s="278">
        <v>1</v>
      </c>
      <c r="P41" s="278">
        <v>1</v>
      </c>
      <c r="Q41" s="278">
        <v>1</v>
      </c>
      <c r="R41" s="278">
        <v>1</v>
      </c>
      <c r="S41" s="278"/>
      <c r="T41" s="278"/>
      <c r="U41" s="278"/>
      <c r="V41" s="278"/>
      <c r="W41" s="278"/>
      <c r="X41" s="278"/>
      <c r="Y41" s="278"/>
      <c r="Z41" s="556"/>
      <c r="AA41" s="557"/>
      <c r="AB41" s="290"/>
      <c r="AC41" s="290">
        <v>4</v>
      </c>
      <c r="AD41" s="290"/>
      <c r="AE41" s="497">
        <v>570</v>
      </c>
      <c r="AF41" s="554"/>
      <c r="AG41" s="555">
        <f t="shared" si="0"/>
        <v>2736</v>
      </c>
      <c r="AH41" s="156"/>
    </row>
    <row r="42" spans="1:34" ht="13">
      <c r="A42" s="295" t="s">
        <v>410</v>
      </c>
      <c r="B42" s="155"/>
      <c r="C42" s="277"/>
      <c r="D42" s="278"/>
      <c r="E42" s="278"/>
      <c r="F42" s="278"/>
      <c r="G42" s="278"/>
      <c r="H42" s="278"/>
      <c r="I42" s="278"/>
      <c r="J42" s="278"/>
      <c r="K42" s="278"/>
      <c r="L42" s="278"/>
      <c r="M42" s="278"/>
      <c r="N42" s="279"/>
      <c r="O42" s="278">
        <v>1</v>
      </c>
      <c r="P42" s="278">
        <v>1</v>
      </c>
      <c r="Q42" s="278">
        <v>1</v>
      </c>
      <c r="R42" s="278">
        <v>1</v>
      </c>
      <c r="S42" s="278"/>
      <c r="T42" s="278"/>
      <c r="U42" s="278"/>
      <c r="V42" s="278"/>
      <c r="W42" s="278"/>
      <c r="X42" s="278"/>
      <c r="Y42" s="278"/>
      <c r="Z42" s="556"/>
      <c r="AA42" s="557"/>
      <c r="AB42" s="290"/>
      <c r="AC42" s="290">
        <v>2</v>
      </c>
      <c r="AD42" s="290"/>
      <c r="AE42" s="497">
        <v>710</v>
      </c>
      <c r="AF42" s="554"/>
      <c r="AG42" s="555">
        <f t="shared" si="0"/>
        <v>1704</v>
      </c>
      <c r="AH42" s="156"/>
    </row>
    <row r="43" spans="1:34" ht="13">
      <c r="A43" s="295" t="s">
        <v>411</v>
      </c>
      <c r="B43" s="155"/>
      <c r="C43" s="277"/>
      <c r="D43" s="278"/>
      <c r="E43" s="278"/>
      <c r="F43" s="278"/>
      <c r="G43" s="278"/>
      <c r="H43" s="278"/>
      <c r="I43" s="278"/>
      <c r="J43" s="278"/>
      <c r="K43" s="278"/>
      <c r="L43" s="278"/>
      <c r="M43" s="278"/>
      <c r="N43" s="279"/>
      <c r="O43" s="278"/>
      <c r="P43" s="278"/>
      <c r="Q43" s="278"/>
      <c r="R43" s="278">
        <v>1</v>
      </c>
      <c r="S43" s="278">
        <v>1</v>
      </c>
      <c r="T43" s="278">
        <v>1</v>
      </c>
      <c r="U43" s="278"/>
      <c r="V43" s="278"/>
      <c r="W43" s="278"/>
      <c r="X43" s="278"/>
      <c r="Y43" s="278"/>
      <c r="Z43" s="556"/>
      <c r="AA43" s="557"/>
      <c r="AB43" s="290"/>
      <c r="AC43" s="290">
        <v>0</v>
      </c>
      <c r="AD43" s="290"/>
      <c r="AE43" s="497">
        <v>1200</v>
      </c>
      <c r="AF43" s="554"/>
      <c r="AG43" s="555">
        <f t="shared" si="0"/>
        <v>0</v>
      </c>
      <c r="AH43" s="156"/>
    </row>
    <row r="44" spans="1:34" ht="13">
      <c r="A44" s="295" t="s">
        <v>412</v>
      </c>
      <c r="B44" s="155"/>
      <c r="C44" s="277"/>
      <c r="D44" s="278"/>
      <c r="E44" s="278"/>
      <c r="F44" s="278"/>
      <c r="G44" s="278"/>
      <c r="H44" s="278"/>
      <c r="I44" s="278"/>
      <c r="J44" s="278"/>
      <c r="K44" s="278"/>
      <c r="L44" s="278"/>
      <c r="M44" s="278"/>
      <c r="N44" s="279"/>
      <c r="O44" s="278"/>
      <c r="P44" s="278"/>
      <c r="Q44" s="278"/>
      <c r="R44" s="278">
        <v>1</v>
      </c>
      <c r="S44" s="278">
        <v>1</v>
      </c>
      <c r="T44" s="278">
        <v>1</v>
      </c>
      <c r="U44" s="278"/>
      <c r="V44" s="278"/>
      <c r="W44" s="278"/>
      <c r="X44" s="278"/>
      <c r="Y44" s="278"/>
      <c r="Z44" s="556"/>
      <c r="AA44" s="557"/>
      <c r="AB44" s="290"/>
      <c r="AC44" s="290">
        <v>4</v>
      </c>
      <c r="AD44" s="290"/>
      <c r="AE44" s="497">
        <v>790</v>
      </c>
      <c r="AF44" s="554"/>
      <c r="AG44" s="555">
        <f t="shared" si="0"/>
        <v>3792</v>
      </c>
      <c r="AH44" s="156"/>
    </row>
    <row r="45" spans="1:34" ht="13">
      <c r="A45" s="295" t="s">
        <v>413</v>
      </c>
      <c r="B45" s="155"/>
      <c r="C45" s="277"/>
      <c r="D45" s="278"/>
      <c r="E45" s="278"/>
      <c r="F45" s="278"/>
      <c r="G45" s="278"/>
      <c r="H45" s="278"/>
      <c r="I45" s="278"/>
      <c r="J45" s="278"/>
      <c r="K45" s="278"/>
      <c r="L45" s="278"/>
      <c r="M45" s="278"/>
      <c r="N45" s="279"/>
      <c r="O45" s="278"/>
      <c r="P45" s="278"/>
      <c r="Q45" s="278"/>
      <c r="R45" s="278">
        <v>1</v>
      </c>
      <c r="S45" s="278">
        <v>1</v>
      </c>
      <c r="T45" s="278">
        <v>1</v>
      </c>
      <c r="U45" s="278"/>
      <c r="V45" s="278"/>
      <c r="W45" s="278"/>
      <c r="X45" s="278"/>
      <c r="Y45" s="278"/>
      <c r="Z45" s="556"/>
      <c r="AA45" s="557"/>
      <c r="AB45" s="290"/>
      <c r="AC45" s="290">
        <v>3</v>
      </c>
      <c r="AD45" s="290"/>
      <c r="AE45" s="497">
        <v>900</v>
      </c>
      <c r="AF45" s="554"/>
      <c r="AG45" s="555">
        <f t="shared" si="0"/>
        <v>3240</v>
      </c>
      <c r="AH45" s="156"/>
    </row>
    <row r="46" spans="1:34">
      <c r="A46" s="294" t="s">
        <v>390</v>
      </c>
      <c r="B46" s="155"/>
      <c r="C46" s="277"/>
      <c r="D46" s="278"/>
      <c r="E46" s="278"/>
      <c r="F46" s="278"/>
      <c r="G46" s="278"/>
      <c r="H46" s="278"/>
      <c r="I46" s="278"/>
      <c r="J46" s="278"/>
      <c r="K46" s="278"/>
      <c r="L46" s="278"/>
      <c r="M46" s="278"/>
      <c r="N46" s="279"/>
      <c r="O46" s="278"/>
      <c r="P46" s="278"/>
      <c r="Q46" s="278"/>
      <c r="R46" s="278"/>
      <c r="S46" s="278"/>
      <c r="T46" s="278"/>
      <c r="U46" s="278"/>
      <c r="V46" s="278"/>
      <c r="W46" s="278"/>
      <c r="X46" s="278"/>
      <c r="Y46" s="278"/>
      <c r="Z46" s="556"/>
      <c r="AA46" s="557"/>
      <c r="AB46" s="290"/>
      <c r="AC46" s="290"/>
      <c r="AD46" s="290"/>
      <c r="AE46" s="497"/>
      <c r="AF46" s="554"/>
      <c r="AG46" s="555">
        <f t="shared" si="0"/>
        <v>0</v>
      </c>
      <c r="AH46" s="156"/>
    </row>
    <row r="47" spans="1:34" ht="13">
      <c r="A47" s="295" t="s">
        <v>403</v>
      </c>
      <c r="B47" s="155"/>
      <c r="C47" s="277"/>
      <c r="D47" s="278"/>
      <c r="E47" s="278">
        <v>1</v>
      </c>
      <c r="F47" s="278">
        <v>1</v>
      </c>
      <c r="G47" s="278">
        <v>1</v>
      </c>
      <c r="H47" s="278">
        <v>1</v>
      </c>
      <c r="I47" s="278">
        <v>1</v>
      </c>
      <c r="J47" s="278">
        <v>1</v>
      </c>
      <c r="K47" s="278"/>
      <c r="L47" s="278"/>
      <c r="M47" s="278"/>
      <c r="N47" s="279"/>
      <c r="O47" s="278"/>
      <c r="P47" s="278"/>
      <c r="Q47" s="278"/>
      <c r="R47" s="278"/>
      <c r="S47" s="278"/>
      <c r="T47" s="278"/>
      <c r="U47" s="278"/>
      <c r="V47" s="278"/>
      <c r="W47" s="278"/>
      <c r="X47" s="278"/>
      <c r="Y47" s="278"/>
      <c r="Z47" s="556"/>
      <c r="AA47" s="557"/>
      <c r="AB47" s="290"/>
      <c r="AC47" s="290">
        <v>61</v>
      </c>
      <c r="AD47" s="290"/>
      <c r="AE47" s="497">
        <v>910</v>
      </c>
      <c r="AF47" s="554"/>
      <c r="AG47" s="555">
        <f t="shared" si="0"/>
        <v>66612</v>
      </c>
      <c r="AH47" s="156"/>
    </row>
    <row r="48" spans="1:34" ht="13">
      <c r="A48" s="295" t="s">
        <v>404</v>
      </c>
      <c r="B48" s="155"/>
      <c r="C48" s="277"/>
      <c r="D48" s="278"/>
      <c r="E48" s="278">
        <v>1</v>
      </c>
      <c r="F48" s="278">
        <v>1</v>
      </c>
      <c r="G48" s="278">
        <v>1</v>
      </c>
      <c r="H48" s="278">
        <v>1</v>
      </c>
      <c r="I48" s="278">
        <v>1</v>
      </c>
      <c r="J48" s="278">
        <v>1</v>
      </c>
      <c r="K48" s="278"/>
      <c r="L48" s="278"/>
      <c r="M48" s="278"/>
      <c r="N48" s="279"/>
      <c r="O48" s="278"/>
      <c r="P48" s="278"/>
      <c r="Q48" s="278"/>
      <c r="R48" s="278"/>
      <c r="S48" s="278"/>
      <c r="T48" s="278"/>
      <c r="U48" s="278"/>
      <c r="V48" s="278"/>
      <c r="W48" s="278"/>
      <c r="X48" s="278"/>
      <c r="Y48" s="278"/>
      <c r="Z48" s="556"/>
      <c r="AA48" s="557"/>
      <c r="AB48" s="290"/>
      <c r="AC48" s="290">
        <v>170</v>
      </c>
      <c r="AD48" s="290"/>
      <c r="AE48" s="497">
        <v>740</v>
      </c>
      <c r="AF48" s="554"/>
      <c r="AG48" s="555">
        <f t="shared" si="0"/>
        <v>150960</v>
      </c>
      <c r="AH48" s="156"/>
    </row>
    <row r="49" spans="1:34" ht="13">
      <c r="A49" s="295" t="s">
        <v>405</v>
      </c>
      <c r="B49" s="155"/>
      <c r="C49" s="277"/>
      <c r="D49" s="278"/>
      <c r="E49" s="278">
        <v>1</v>
      </c>
      <c r="F49" s="278">
        <v>1</v>
      </c>
      <c r="G49" s="278">
        <v>1</v>
      </c>
      <c r="H49" s="278">
        <v>1</v>
      </c>
      <c r="I49" s="278">
        <v>1</v>
      </c>
      <c r="J49" s="278">
        <v>1</v>
      </c>
      <c r="K49" s="278"/>
      <c r="L49" s="278"/>
      <c r="M49" s="278"/>
      <c r="N49" s="279"/>
      <c r="O49" s="278"/>
      <c r="P49" s="278"/>
      <c r="Q49" s="278"/>
      <c r="R49" s="278"/>
      <c r="S49" s="278"/>
      <c r="T49" s="278"/>
      <c r="U49" s="278"/>
      <c r="V49" s="278"/>
      <c r="W49" s="278"/>
      <c r="X49" s="278"/>
      <c r="Y49" s="278"/>
      <c r="Z49" s="556"/>
      <c r="AA49" s="557"/>
      <c r="AB49" s="290"/>
      <c r="AC49" s="290">
        <v>16</v>
      </c>
      <c r="AD49" s="290"/>
      <c r="AE49" s="497">
        <v>600</v>
      </c>
      <c r="AF49" s="554"/>
      <c r="AG49" s="555">
        <f t="shared" si="0"/>
        <v>11520</v>
      </c>
      <c r="AH49" s="156"/>
    </row>
    <row r="50" spans="1:34" ht="13">
      <c r="A50" s="295" t="s">
        <v>406</v>
      </c>
      <c r="B50" s="155"/>
      <c r="C50" s="277"/>
      <c r="D50" s="278"/>
      <c r="E50" s="278">
        <v>1</v>
      </c>
      <c r="F50" s="278">
        <v>1</v>
      </c>
      <c r="G50" s="278">
        <v>1</v>
      </c>
      <c r="H50" s="278">
        <v>1</v>
      </c>
      <c r="I50" s="278">
        <v>1</v>
      </c>
      <c r="J50" s="278">
        <v>1</v>
      </c>
      <c r="K50" s="278"/>
      <c r="L50" s="278"/>
      <c r="M50" s="278"/>
      <c r="N50" s="279"/>
      <c r="O50" s="278"/>
      <c r="P50" s="278"/>
      <c r="Q50" s="278"/>
      <c r="R50" s="278"/>
      <c r="S50" s="278"/>
      <c r="T50" s="278"/>
      <c r="U50" s="278"/>
      <c r="V50" s="278"/>
      <c r="W50" s="278"/>
      <c r="X50" s="278"/>
      <c r="Y50" s="278"/>
      <c r="Z50" s="556"/>
      <c r="AA50" s="557"/>
      <c r="AB50" s="290"/>
      <c r="AC50" s="290">
        <v>3</v>
      </c>
      <c r="AD50" s="290"/>
      <c r="AE50" s="497">
        <v>900</v>
      </c>
      <c r="AF50" s="554"/>
      <c r="AG50" s="555">
        <f t="shared" si="0"/>
        <v>3240</v>
      </c>
      <c r="AH50" s="156"/>
    </row>
    <row r="51" spans="1:34" ht="13">
      <c r="A51" s="295" t="s">
        <v>407</v>
      </c>
      <c r="B51" s="155"/>
      <c r="C51" s="277"/>
      <c r="D51" s="278"/>
      <c r="E51" s="278"/>
      <c r="F51" s="278"/>
      <c r="G51" s="278"/>
      <c r="H51" s="278"/>
      <c r="I51" s="278">
        <v>1</v>
      </c>
      <c r="J51" s="278">
        <v>1</v>
      </c>
      <c r="K51" s="278">
        <v>1</v>
      </c>
      <c r="L51" s="278">
        <v>1</v>
      </c>
      <c r="M51" s="278">
        <v>1</v>
      </c>
      <c r="N51" s="279">
        <v>1</v>
      </c>
      <c r="O51" s="278">
        <v>1</v>
      </c>
      <c r="P51" s="278"/>
      <c r="Q51" s="278"/>
      <c r="R51" s="278"/>
      <c r="S51" s="278"/>
      <c r="T51" s="278"/>
      <c r="U51" s="278"/>
      <c r="V51" s="278"/>
      <c r="W51" s="278"/>
      <c r="X51" s="278"/>
      <c r="Y51" s="278"/>
      <c r="Z51" s="556"/>
      <c r="AA51" s="557"/>
      <c r="AB51" s="290"/>
      <c r="AC51" s="290">
        <v>320</v>
      </c>
      <c r="AD51" s="290"/>
      <c r="AE51" s="497">
        <v>650</v>
      </c>
      <c r="AF51" s="554"/>
      <c r="AG51" s="555">
        <f t="shared" si="0"/>
        <v>249600</v>
      </c>
      <c r="AH51" s="156"/>
    </row>
    <row r="52" spans="1:34" ht="13">
      <c r="A52" s="295" t="s">
        <v>408</v>
      </c>
      <c r="B52" s="155"/>
      <c r="C52" s="277"/>
      <c r="D52" s="278"/>
      <c r="E52" s="278"/>
      <c r="F52" s="278"/>
      <c r="G52" s="278"/>
      <c r="H52" s="278"/>
      <c r="I52" s="278">
        <v>1</v>
      </c>
      <c r="J52" s="278">
        <v>1</v>
      </c>
      <c r="K52" s="278">
        <v>1</v>
      </c>
      <c r="L52" s="278">
        <v>1</v>
      </c>
      <c r="M52" s="278">
        <v>1</v>
      </c>
      <c r="N52" s="279">
        <v>1</v>
      </c>
      <c r="O52" s="278">
        <v>1</v>
      </c>
      <c r="P52" s="278"/>
      <c r="Q52" s="278"/>
      <c r="R52" s="278"/>
      <c r="S52" s="278"/>
      <c r="T52" s="278"/>
      <c r="U52" s="278"/>
      <c r="V52" s="278"/>
      <c r="W52" s="278"/>
      <c r="X52" s="278"/>
      <c r="Y52" s="278"/>
      <c r="Z52" s="556"/>
      <c r="AA52" s="557"/>
      <c r="AB52" s="290"/>
      <c r="AC52" s="290">
        <v>63</v>
      </c>
      <c r="AD52" s="290"/>
      <c r="AE52" s="497">
        <v>600</v>
      </c>
      <c r="AF52" s="554"/>
      <c r="AG52" s="555">
        <f t="shared" si="0"/>
        <v>45360</v>
      </c>
      <c r="AH52" s="156"/>
    </row>
    <row r="53" spans="1:34" ht="13">
      <c r="A53" s="295" t="s">
        <v>407</v>
      </c>
      <c r="B53" s="155"/>
      <c r="C53" s="277"/>
      <c r="D53" s="278"/>
      <c r="E53" s="278"/>
      <c r="F53" s="278"/>
      <c r="G53" s="278"/>
      <c r="H53" s="278"/>
      <c r="I53" s="278">
        <v>1</v>
      </c>
      <c r="J53" s="278">
        <v>1</v>
      </c>
      <c r="K53" s="278">
        <v>1</v>
      </c>
      <c r="L53" s="278">
        <v>1</v>
      </c>
      <c r="M53" s="278">
        <v>1</v>
      </c>
      <c r="N53" s="279">
        <v>1</v>
      </c>
      <c r="O53" s="278">
        <v>1</v>
      </c>
      <c r="P53" s="278"/>
      <c r="Q53" s="278"/>
      <c r="R53" s="278"/>
      <c r="S53" s="278"/>
      <c r="T53" s="278"/>
      <c r="U53" s="278"/>
      <c r="V53" s="278"/>
      <c r="W53" s="278"/>
      <c r="X53" s="278"/>
      <c r="Y53" s="278"/>
      <c r="Z53" s="556"/>
      <c r="AA53" s="557"/>
      <c r="AB53" s="290"/>
      <c r="AC53" s="290"/>
      <c r="AD53" s="290"/>
      <c r="AE53" s="497">
        <v>650</v>
      </c>
      <c r="AF53" s="554"/>
      <c r="AG53" s="555">
        <f t="shared" si="0"/>
        <v>0</v>
      </c>
      <c r="AH53" s="156"/>
    </row>
    <row r="54" spans="1:34" ht="13">
      <c r="A54" s="295" t="s">
        <v>409</v>
      </c>
      <c r="B54" s="155"/>
      <c r="C54" s="277"/>
      <c r="D54" s="278"/>
      <c r="E54" s="278"/>
      <c r="F54" s="278"/>
      <c r="G54" s="278"/>
      <c r="H54" s="278"/>
      <c r="I54" s="278"/>
      <c r="J54" s="278"/>
      <c r="K54" s="278"/>
      <c r="L54" s="278"/>
      <c r="M54" s="278"/>
      <c r="N54" s="279"/>
      <c r="O54" s="278">
        <v>1</v>
      </c>
      <c r="P54" s="278">
        <v>1</v>
      </c>
      <c r="Q54" s="278">
        <v>1</v>
      </c>
      <c r="R54" s="278">
        <v>1</v>
      </c>
      <c r="S54" s="278"/>
      <c r="T54" s="278"/>
      <c r="U54" s="278"/>
      <c r="V54" s="278"/>
      <c r="W54" s="278"/>
      <c r="X54" s="278"/>
      <c r="Y54" s="278"/>
      <c r="Z54" s="556"/>
      <c r="AA54" s="557"/>
      <c r="AB54" s="290"/>
      <c r="AC54" s="290">
        <v>51</v>
      </c>
      <c r="AD54" s="290"/>
      <c r="AE54" s="497">
        <v>570</v>
      </c>
      <c r="AF54" s="554"/>
      <c r="AG54" s="555">
        <f t="shared" si="0"/>
        <v>34884</v>
      </c>
      <c r="AH54" s="156"/>
    </row>
    <row r="55" spans="1:34" ht="13">
      <c r="A55" s="295" t="s">
        <v>409</v>
      </c>
      <c r="B55" s="155"/>
      <c r="C55" s="277"/>
      <c r="D55" s="278"/>
      <c r="E55" s="278"/>
      <c r="F55" s="278"/>
      <c r="G55" s="278"/>
      <c r="H55" s="278"/>
      <c r="I55" s="278"/>
      <c r="J55" s="278"/>
      <c r="K55" s="278"/>
      <c r="L55" s="278"/>
      <c r="M55" s="278"/>
      <c r="N55" s="279"/>
      <c r="O55" s="278">
        <v>1</v>
      </c>
      <c r="P55" s="278">
        <v>1</v>
      </c>
      <c r="Q55" s="278">
        <v>1</v>
      </c>
      <c r="R55" s="278">
        <v>1</v>
      </c>
      <c r="S55" s="278"/>
      <c r="T55" s="278"/>
      <c r="U55" s="278"/>
      <c r="V55" s="278"/>
      <c r="W55" s="278"/>
      <c r="X55" s="278"/>
      <c r="Y55" s="278"/>
      <c r="Z55" s="556"/>
      <c r="AA55" s="557"/>
      <c r="AB55" s="290"/>
      <c r="AC55" s="290">
        <v>9</v>
      </c>
      <c r="AD55" s="290"/>
      <c r="AE55" s="497">
        <v>570</v>
      </c>
      <c r="AF55" s="554"/>
      <c r="AG55" s="555">
        <f t="shared" si="0"/>
        <v>6156</v>
      </c>
      <c r="AH55" s="156"/>
    </row>
    <row r="56" spans="1:34" ht="13">
      <c r="A56" s="295" t="s">
        <v>410</v>
      </c>
      <c r="B56" s="155"/>
      <c r="C56" s="277"/>
      <c r="D56" s="278"/>
      <c r="E56" s="278"/>
      <c r="F56" s="278"/>
      <c r="G56" s="278"/>
      <c r="H56" s="278"/>
      <c r="I56" s="278"/>
      <c r="J56" s="278"/>
      <c r="K56" s="278"/>
      <c r="L56" s="278"/>
      <c r="M56" s="278"/>
      <c r="N56" s="279"/>
      <c r="O56" s="278">
        <v>1</v>
      </c>
      <c r="P56" s="278">
        <v>1</v>
      </c>
      <c r="Q56" s="278">
        <v>1</v>
      </c>
      <c r="R56" s="278">
        <v>1</v>
      </c>
      <c r="S56" s="278"/>
      <c r="T56" s="278"/>
      <c r="U56" s="278"/>
      <c r="V56" s="278"/>
      <c r="W56" s="278"/>
      <c r="X56" s="278"/>
      <c r="Y56" s="278"/>
      <c r="Z56" s="556"/>
      <c r="AA56" s="557"/>
      <c r="AB56" s="290"/>
      <c r="AC56" s="290">
        <v>4</v>
      </c>
      <c r="AD56" s="290"/>
      <c r="AE56" s="497">
        <v>710</v>
      </c>
      <c r="AF56" s="554"/>
      <c r="AG56" s="555">
        <f t="shared" si="0"/>
        <v>3408</v>
      </c>
      <c r="AH56" s="156"/>
    </row>
    <row r="57" spans="1:34" ht="13">
      <c r="A57" s="295" t="s">
        <v>411</v>
      </c>
      <c r="B57" s="155"/>
      <c r="C57" s="277"/>
      <c r="D57" s="278"/>
      <c r="E57" s="278"/>
      <c r="F57" s="278"/>
      <c r="G57" s="278"/>
      <c r="H57" s="278"/>
      <c r="I57" s="278"/>
      <c r="J57" s="278"/>
      <c r="K57" s="278"/>
      <c r="L57" s="278"/>
      <c r="M57" s="278"/>
      <c r="N57" s="279"/>
      <c r="O57" s="278"/>
      <c r="P57" s="278"/>
      <c r="Q57" s="278"/>
      <c r="R57" s="278">
        <v>1</v>
      </c>
      <c r="S57" s="278">
        <v>1</v>
      </c>
      <c r="T57" s="278">
        <v>1</v>
      </c>
      <c r="U57" s="278"/>
      <c r="V57" s="278"/>
      <c r="W57" s="278"/>
      <c r="X57" s="278"/>
      <c r="Y57" s="278"/>
      <c r="Z57" s="556"/>
      <c r="AA57" s="557"/>
      <c r="AB57" s="290"/>
      <c r="AC57" s="290">
        <v>1</v>
      </c>
      <c r="AD57" s="290"/>
      <c r="AE57" s="497">
        <v>1200</v>
      </c>
      <c r="AF57" s="554"/>
      <c r="AG57" s="555">
        <f t="shared" si="0"/>
        <v>1440</v>
      </c>
      <c r="AH57" s="156"/>
    </row>
    <row r="58" spans="1:34" ht="13">
      <c r="A58" s="295" t="s">
        <v>412</v>
      </c>
      <c r="B58" s="155"/>
      <c r="C58" s="277"/>
      <c r="D58" s="278"/>
      <c r="E58" s="278"/>
      <c r="F58" s="278"/>
      <c r="G58" s="278"/>
      <c r="H58" s="278"/>
      <c r="I58" s="278"/>
      <c r="J58" s="278"/>
      <c r="K58" s="278"/>
      <c r="L58" s="278"/>
      <c r="M58" s="278"/>
      <c r="N58" s="279"/>
      <c r="O58" s="278"/>
      <c r="P58" s="278"/>
      <c r="Q58" s="278"/>
      <c r="R58" s="278">
        <v>1</v>
      </c>
      <c r="S58" s="278">
        <v>1</v>
      </c>
      <c r="T58" s="278">
        <v>1</v>
      </c>
      <c r="U58" s="278"/>
      <c r="V58" s="278"/>
      <c r="W58" s="278"/>
      <c r="X58" s="278"/>
      <c r="Y58" s="278"/>
      <c r="Z58" s="556"/>
      <c r="AA58" s="557"/>
      <c r="AB58" s="290"/>
      <c r="AC58" s="290">
        <v>9</v>
      </c>
      <c r="AD58" s="290"/>
      <c r="AE58" s="497">
        <v>790</v>
      </c>
      <c r="AF58" s="554"/>
      <c r="AG58" s="555">
        <f t="shared" si="0"/>
        <v>8532</v>
      </c>
      <c r="AH58" s="156"/>
    </row>
    <row r="59" spans="1:34" ht="13">
      <c r="A59" s="295" t="s">
        <v>413</v>
      </c>
      <c r="B59" s="155"/>
      <c r="C59" s="277"/>
      <c r="D59" s="278"/>
      <c r="E59" s="278"/>
      <c r="F59" s="278"/>
      <c r="G59" s="278"/>
      <c r="H59" s="278"/>
      <c r="I59" s="278"/>
      <c r="J59" s="278"/>
      <c r="K59" s="278"/>
      <c r="L59" s="278"/>
      <c r="M59" s="278"/>
      <c r="N59" s="279"/>
      <c r="O59" s="278"/>
      <c r="P59" s="278"/>
      <c r="Q59" s="278"/>
      <c r="R59" s="278">
        <v>1</v>
      </c>
      <c r="S59" s="278">
        <v>1</v>
      </c>
      <c r="T59" s="278">
        <v>1</v>
      </c>
      <c r="U59" s="278"/>
      <c r="V59" s="278"/>
      <c r="W59" s="278"/>
      <c r="X59" s="278"/>
      <c r="Y59" s="278"/>
      <c r="Z59" s="556"/>
      <c r="AA59" s="557"/>
      <c r="AB59" s="290"/>
      <c r="AC59" s="290">
        <v>6</v>
      </c>
      <c r="AD59" s="290"/>
      <c r="AE59" s="497">
        <v>900</v>
      </c>
      <c r="AF59" s="554"/>
      <c r="AG59" s="555">
        <f t="shared" si="0"/>
        <v>6480</v>
      </c>
      <c r="AH59" s="156"/>
    </row>
    <row r="60" spans="1:34">
      <c r="A60" s="294" t="s">
        <v>391</v>
      </c>
      <c r="B60" s="155"/>
      <c r="C60" s="277"/>
      <c r="D60" s="278"/>
      <c r="E60" s="278"/>
      <c r="F60" s="278"/>
      <c r="G60" s="278"/>
      <c r="H60" s="278"/>
      <c r="I60" s="278"/>
      <c r="J60" s="278"/>
      <c r="K60" s="278"/>
      <c r="L60" s="278"/>
      <c r="M60" s="278"/>
      <c r="N60" s="279"/>
      <c r="O60" s="278"/>
      <c r="P60" s="278"/>
      <c r="Q60" s="278"/>
      <c r="R60" s="278"/>
      <c r="S60" s="278"/>
      <c r="T60" s="278"/>
      <c r="U60" s="278"/>
      <c r="V60" s="278"/>
      <c r="W60" s="278"/>
      <c r="X60" s="278"/>
      <c r="Y60" s="278"/>
      <c r="Z60" s="556"/>
      <c r="AA60" s="557"/>
      <c r="AB60" s="290"/>
      <c r="AC60" s="290"/>
      <c r="AD60" s="290"/>
      <c r="AE60" s="497"/>
      <c r="AF60" s="554">
        <f t="shared" si="1"/>
        <v>0</v>
      </c>
      <c r="AG60" s="555">
        <f t="shared" si="0"/>
        <v>0</v>
      </c>
      <c r="AH60" s="156"/>
    </row>
    <row r="61" spans="1:34" ht="13">
      <c r="A61" s="295" t="s">
        <v>403</v>
      </c>
      <c r="B61" s="155"/>
      <c r="C61" s="277"/>
      <c r="D61" s="278"/>
      <c r="E61" s="278"/>
      <c r="F61" s="278"/>
      <c r="G61" s="278">
        <v>1</v>
      </c>
      <c r="H61" s="278">
        <v>1</v>
      </c>
      <c r="I61" s="278">
        <v>1</v>
      </c>
      <c r="J61" s="278">
        <v>1</v>
      </c>
      <c r="K61" s="278">
        <v>1</v>
      </c>
      <c r="L61" s="278">
        <v>1</v>
      </c>
      <c r="M61" s="278"/>
      <c r="N61" s="279"/>
      <c r="O61" s="278"/>
      <c r="P61" s="278"/>
      <c r="Q61" s="278"/>
      <c r="R61" s="278"/>
      <c r="S61" s="278"/>
      <c r="T61" s="278"/>
      <c r="U61" s="278"/>
      <c r="V61" s="278"/>
      <c r="W61" s="278"/>
      <c r="X61" s="278"/>
      <c r="Y61" s="278"/>
      <c r="Z61" s="556"/>
      <c r="AA61" s="557"/>
      <c r="AB61" s="290"/>
      <c r="AC61" s="290">
        <v>56</v>
      </c>
      <c r="AD61" s="290"/>
      <c r="AE61" s="497">
        <v>910</v>
      </c>
      <c r="AF61" s="554"/>
      <c r="AG61" s="555">
        <f t="shared" si="0"/>
        <v>61152</v>
      </c>
      <c r="AH61" s="156"/>
    </row>
    <row r="62" spans="1:34" ht="13">
      <c r="A62" s="295" t="s">
        <v>404</v>
      </c>
      <c r="B62" s="155"/>
      <c r="C62" s="277"/>
      <c r="D62" s="278"/>
      <c r="E62" s="278"/>
      <c r="F62" s="278"/>
      <c r="G62" s="278">
        <v>1</v>
      </c>
      <c r="H62" s="278">
        <v>1</v>
      </c>
      <c r="I62" s="278">
        <v>1</v>
      </c>
      <c r="J62" s="278">
        <v>1</v>
      </c>
      <c r="K62" s="278">
        <v>1</v>
      </c>
      <c r="L62" s="278">
        <v>1</v>
      </c>
      <c r="M62" s="278"/>
      <c r="N62" s="279"/>
      <c r="O62" s="278"/>
      <c r="P62" s="278"/>
      <c r="Q62" s="278"/>
      <c r="R62" s="278"/>
      <c r="S62" s="278"/>
      <c r="T62" s="278"/>
      <c r="U62" s="278"/>
      <c r="V62" s="278"/>
      <c r="W62" s="278"/>
      <c r="X62" s="278"/>
      <c r="Y62" s="278"/>
      <c r="Z62" s="556"/>
      <c r="AA62" s="557"/>
      <c r="AB62" s="290"/>
      <c r="AC62" s="290">
        <v>158</v>
      </c>
      <c r="AD62" s="290"/>
      <c r="AE62" s="497">
        <v>740</v>
      </c>
      <c r="AF62" s="554"/>
      <c r="AG62" s="555">
        <f t="shared" si="0"/>
        <v>140304</v>
      </c>
      <c r="AH62" s="156"/>
    </row>
    <row r="63" spans="1:34" ht="13">
      <c r="A63" s="295" t="s">
        <v>405</v>
      </c>
      <c r="B63" s="155"/>
      <c r="C63" s="277"/>
      <c r="D63" s="278"/>
      <c r="E63" s="278"/>
      <c r="F63" s="278"/>
      <c r="G63" s="278">
        <v>1</v>
      </c>
      <c r="H63" s="278">
        <v>1</v>
      </c>
      <c r="I63" s="278">
        <v>1</v>
      </c>
      <c r="J63" s="278">
        <v>1</v>
      </c>
      <c r="K63" s="278">
        <v>1</v>
      </c>
      <c r="L63" s="278">
        <v>1</v>
      </c>
      <c r="M63" s="278"/>
      <c r="N63" s="279"/>
      <c r="O63" s="278"/>
      <c r="P63" s="278"/>
      <c r="Q63" s="278"/>
      <c r="R63" s="278"/>
      <c r="S63" s="278"/>
      <c r="T63" s="278"/>
      <c r="U63" s="278"/>
      <c r="V63" s="278"/>
      <c r="W63" s="278"/>
      <c r="X63" s="278"/>
      <c r="Y63" s="278"/>
      <c r="Z63" s="556"/>
      <c r="AA63" s="557"/>
      <c r="AB63" s="290"/>
      <c r="AC63" s="290">
        <v>15</v>
      </c>
      <c r="AD63" s="290"/>
      <c r="AE63" s="497">
        <v>600</v>
      </c>
      <c r="AF63" s="554"/>
      <c r="AG63" s="555">
        <f t="shared" si="0"/>
        <v>10800</v>
      </c>
      <c r="AH63" s="156"/>
    </row>
    <row r="64" spans="1:34" ht="13">
      <c r="A64" s="295" t="s">
        <v>406</v>
      </c>
      <c r="B64" s="155"/>
      <c r="C64" s="277"/>
      <c r="D64" s="278"/>
      <c r="E64" s="278"/>
      <c r="F64" s="278"/>
      <c r="G64" s="278">
        <v>1</v>
      </c>
      <c r="H64" s="278">
        <v>1</v>
      </c>
      <c r="I64" s="278">
        <v>1</v>
      </c>
      <c r="J64" s="278">
        <v>1</v>
      </c>
      <c r="K64" s="278">
        <v>1</v>
      </c>
      <c r="L64" s="278">
        <v>1</v>
      </c>
      <c r="M64" s="278"/>
      <c r="N64" s="279"/>
      <c r="O64" s="278"/>
      <c r="P64" s="278"/>
      <c r="Q64" s="278"/>
      <c r="R64" s="278"/>
      <c r="S64" s="278"/>
      <c r="T64" s="278"/>
      <c r="U64" s="278"/>
      <c r="V64" s="278"/>
      <c r="W64" s="278"/>
      <c r="X64" s="278"/>
      <c r="Y64" s="278"/>
      <c r="Z64" s="556"/>
      <c r="AA64" s="557"/>
      <c r="AB64" s="290"/>
      <c r="AC64" s="290">
        <v>3</v>
      </c>
      <c r="AD64" s="290"/>
      <c r="AE64" s="497">
        <v>900</v>
      </c>
      <c r="AF64" s="554"/>
      <c r="AG64" s="555">
        <f t="shared" si="0"/>
        <v>3240</v>
      </c>
      <c r="AH64" s="156"/>
    </row>
    <row r="65" spans="1:34" ht="13">
      <c r="A65" s="295" t="s">
        <v>407</v>
      </c>
      <c r="B65" s="155"/>
      <c r="C65" s="277"/>
      <c r="D65" s="278"/>
      <c r="E65" s="278"/>
      <c r="F65" s="278"/>
      <c r="G65" s="278"/>
      <c r="H65" s="278"/>
      <c r="I65" s="278"/>
      <c r="J65" s="278"/>
      <c r="K65" s="278">
        <v>1</v>
      </c>
      <c r="L65" s="278">
        <v>1</v>
      </c>
      <c r="M65" s="278">
        <v>1</v>
      </c>
      <c r="N65" s="279">
        <v>1</v>
      </c>
      <c r="O65" s="278">
        <v>1</v>
      </c>
      <c r="P65" s="278">
        <v>1</v>
      </c>
      <c r="Q65" s="278">
        <v>1</v>
      </c>
      <c r="R65" s="278"/>
      <c r="S65" s="278"/>
      <c r="T65" s="278"/>
      <c r="U65" s="278"/>
      <c r="V65" s="278"/>
      <c r="W65" s="278"/>
      <c r="X65" s="278"/>
      <c r="Y65" s="278"/>
      <c r="Z65" s="556"/>
      <c r="AA65" s="557"/>
      <c r="AB65" s="290"/>
      <c r="AC65" s="290">
        <v>297</v>
      </c>
      <c r="AD65" s="290"/>
      <c r="AE65" s="497">
        <v>650</v>
      </c>
      <c r="AF65" s="554"/>
      <c r="AG65" s="555">
        <f t="shared" si="0"/>
        <v>231660</v>
      </c>
      <c r="AH65" s="156"/>
    </row>
    <row r="66" spans="1:34" ht="13">
      <c r="A66" s="295" t="s">
        <v>408</v>
      </c>
      <c r="B66" s="155"/>
      <c r="C66" s="277"/>
      <c r="D66" s="278"/>
      <c r="E66" s="278"/>
      <c r="F66" s="278"/>
      <c r="G66" s="278"/>
      <c r="H66" s="278"/>
      <c r="I66" s="278"/>
      <c r="J66" s="278"/>
      <c r="K66" s="278">
        <v>1</v>
      </c>
      <c r="L66" s="278">
        <v>1</v>
      </c>
      <c r="M66" s="278">
        <v>1</v>
      </c>
      <c r="N66" s="279">
        <v>1</v>
      </c>
      <c r="O66" s="278">
        <v>1</v>
      </c>
      <c r="P66" s="278">
        <v>1</v>
      </c>
      <c r="Q66" s="278">
        <v>1</v>
      </c>
      <c r="R66" s="278"/>
      <c r="S66" s="278"/>
      <c r="T66" s="278"/>
      <c r="U66" s="278"/>
      <c r="V66" s="278"/>
      <c r="W66" s="278"/>
      <c r="X66" s="278"/>
      <c r="Y66" s="278"/>
      <c r="Z66" s="556"/>
      <c r="AA66" s="557"/>
      <c r="AB66" s="290"/>
      <c r="AC66" s="290">
        <v>58</v>
      </c>
      <c r="AD66" s="290"/>
      <c r="AE66" s="497">
        <v>600</v>
      </c>
      <c r="AF66" s="554"/>
      <c r="AG66" s="555">
        <f t="shared" si="0"/>
        <v>41760</v>
      </c>
      <c r="AH66" s="156"/>
    </row>
    <row r="67" spans="1:34" ht="13">
      <c r="A67" s="295" t="s">
        <v>407</v>
      </c>
      <c r="B67" s="155"/>
      <c r="C67" s="277"/>
      <c r="D67" s="278"/>
      <c r="E67" s="278"/>
      <c r="F67" s="278"/>
      <c r="G67" s="278"/>
      <c r="H67" s="278"/>
      <c r="I67" s="278"/>
      <c r="J67" s="278"/>
      <c r="K67" s="278">
        <v>1</v>
      </c>
      <c r="L67" s="278">
        <v>1</v>
      </c>
      <c r="M67" s="278">
        <v>1</v>
      </c>
      <c r="N67" s="279">
        <v>1</v>
      </c>
      <c r="O67" s="278">
        <v>1</v>
      </c>
      <c r="P67" s="278">
        <v>1</v>
      </c>
      <c r="Q67" s="278">
        <v>1</v>
      </c>
      <c r="R67" s="278"/>
      <c r="S67" s="278"/>
      <c r="T67" s="278"/>
      <c r="U67" s="278"/>
      <c r="V67" s="278"/>
      <c r="W67" s="278"/>
      <c r="X67" s="278"/>
      <c r="Y67" s="278"/>
      <c r="Z67" s="556"/>
      <c r="AA67" s="557"/>
      <c r="AB67" s="290"/>
      <c r="AC67" s="290"/>
      <c r="AD67" s="290"/>
      <c r="AE67" s="497">
        <v>650</v>
      </c>
      <c r="AF67" s="554"/>
      <c r="AG67" s="555">
        <f t="shared" si="0"/>
        <v>0</v>
      </c>
      <c r="AH67" s="156"/>
    </row>
    <row r="68" spans="1:34" ht="13">
      <c r="A68" s="295" t="s">
        <v>409</v>
      </c>
      <c r="B68" s="155"/>
      <c r="C68" s="277"/>
      <c r="D68" s="278"/>
      <c r="E68" s="278"/>
      <c r="F68" s="278"/>
      <c r="G68" s="278"/>
      <c r="H68" s="278"/>
      <c r="I68" s="278"/>
      <c r="J68" s="278"/>
      <c r="K68" s="278"/>
      <c r="L68" s="278"/>
      <c r="M68" s="278"/>
      <c r="N68" s="279"/>
      <c r="O68" s="278"/>
      <c r="P68" s="278"/>
      <c r="Q68" s="278">
        <v>1</v>
      </c>
      <c r="R68" s="278">
        <v>1</v>
      </c>
      <c r="S68" s="278">
        <v>1</v>
      </c>
      <c r="T68" s="278">
        <v>1</v>
      </c>
      <c r="U68" s="278"/>
      <c r="V68" s="278"/>
      <c r="W68" s="278"/>
      <c r="X68" s="278"/>
      <c r="Y68" s="278"/>
      <c r="Z68" s="556"/>
      <c r="AA68" s="557"/>
      <c r="AB68" s="290"/>
      <c r="AC68" s="290">
        <v>47</v>
      </c>
      <c r="AD68" s="290"/>
      <c r="AE68" s="497">
        <v>570</v>
      </c>
      <c r="AF68" s="554"/>
      <c r="AG68" s="555">
        <f t="shared" si="0"/>
        <v>32148</v>
      </c>
      <c r="AH68" s="156"/>
    </row>
    <row r="69" spans="1:34" ht="13">
      <c r="A69" s="295" t="s">
        <v>409</v>
      </c>
      <c r="B69" s="155"/>
      <c r="C69" s="277"/>
      <c r="D69" s="278"/>
      <c r="E69" s="278"/>
      <c r="F69" s="278"/>
      <c r="G69" s="278"/>
      <c r="H69" s="278"/>
      <c r="I69" s="278"/>
      <c r="J69" s="278"/>
      <c r="K69" s="278"/>
      <c r="L69" s="278"/>
      <c r="M69" s="278"/>
      <c r="N69" s="279"/>
      <c r="O69" s="278"/>
      <c r="P69" s="278"/>
      <c r="Q69" s="278">
        <v>1</v>
      </c>
      <c r="R69" s="278">
        <v>1</v>
      </c>
      <c r="S69" s="278">
        <v>1</v>
      </c>
      <c r="T69" s="278">
        <v>1</v>
      </c>
      <c r="U69" s="278"/>
      <c r="V69" s="278"/>
      <c r="W69" s="278"/>
      <c r="X69" s="278"/>
      <c r="Y69" s="278"/>
      <c r="Z69" s="556"/>
      <c r="AA69" s="557"/>
      <c r="AB69" s="290"/>
      <c r="AC69" s="290">
        <v>9</v>
      </c>
      <c r="AD69" s="290"/>
      <c r="AE69" s="497">
        <v>570</v>
      </c>
      <c r="AF69" s="554"/>
      <c r="AG69" s="555">
        <f t="shared" si="0"/>
        <v>6156</v>
      </c>
      <c r="AH69" s="156"/>
    </row>
    <row r="70" spans="1:34" ht="13">
      <c r="A70" s="295" t="s">
        <v>410</v>
      </c>
      <c r="B70" s="155"/>
      <c r="C70" s="277"/>
      <c r="D70" s="278"/>
      <c r="E70" s="278"/>
      <c r="F70" s="278"/>
      <c r="G70" s="278"/>
      <c r="H70" s="278"/>
      <c r="I70" s="278"/>
      <c r="J70" s="278"/>
      <c r="K70" s="278"/>
      <c r="L70" s="278"/>
      <c r="M70" s="278"/>
      <c r="N70" s="279"/>
      <c r="O70" s="278"/>
      <c r="P70" s="278"/>
      <c r="Q70" s="278">
        <v>1</v>
      </c>
      <c r="R70" s="278">
        <v>1</v>
      </c>
      <c r="S70" s="278">
        <v>1</v>
      </c>
      <c r="T70" s="278">
        <v>1</v>
      </c>
      <c r="U70" s="278"/>
      <c r="V70" s="278"/>
      <c r="W70" s="278"/>
      <c r="X70" s="278"/>
      <c r="Y70" s="278"/>
      <c r="Z70" s="556"/>
      <c r="AA70" s="557"/>
      <c r="AB70" s="290"/>
      <c r="AC70" s="290">
        <v>3</v>
      </c>
      <c r="AD70" s="290"/>
      <c r="AE70" s="497">
        <v>710</v>
      </c>
      <c r="AF70" s="554"/>
      <c r="AG70" s="555">
        <f t="shared" ref="AG70:AG133" si="2">AC70*AE70*1.2</f>
        <v>2556</v>
      </c>
      <c r="AH70" s="156"/>
    </row>
    <row r="71" spans="1:34" ht="13">
      <c r="A71" s="295" t="s">
        <v>411</v>
      </c>
      <c r="B71" s="155"/>
      <c r="C71" s="277"/>
      <c r="D71" s="278"/>
      <c r="E71" s="278"/>
      <c r="F71" s="278"/>
      <c r="G71" s="278"/>
      <c r="H71" s="278"/>
      <c r="I71" s="278"/>
      <c r="J71" s="278"/>
      <c r="K71" s="278"/>
      <c r="L71" s="278"/>
      <c r="M71" s="278"/>
      <c r="N71" s="279"/>
      <c r="O71" s="278"/>
      <c r="P71" s="278"/>
      <c r="Q71" s="278"/>
      <c r="R71" s="278"/>
      <c r="S71" s="278"/>
      <c r="T71" s="278">
        <v>1</v>
      </c>
      <c r="U71" s="278">
        <v>1</v>
      </c>
      <c r="V71" s="278">
        <v>1</v>
      </c>
      <c r="W71" s="278"/>
      <c r="X71" s="278"/>
      <c r="Y71" s="278"/>
      <c r="Z71" s="556"/>
      <c r="AA71" s="557"/>
      <c r="AB71" s="290"/>
      <c r="AC71" s="290">
        <v>1</v>
      </c>
      <c r="AD71" s="290"/>
      <c r="AE71" s="497">
        <v>1200</v>
      </c>
      <c r="AF71" s="554"/>
      <c r="AG71" s="555">
        <f t="shared" si="2"/>
        <v>1440</v>
      </c>
      <c r="AH71" s="156"/>
    </row>
    <row r="72" spans="1:34" ht="13">
      <c r="A72" s="295" t="s">
        <v>412</v>
      </c>
      <c r="B72" s="155"/>
      <c r="C72" s="277"/>
      <c r="D72" s="278"/>
      <c r="E72" s="278"/>
      <c r="F72" s="278"/>
      <c r="G72" s="278"/>
      <c r="H72" s="278"/>
      <c r="I72" s="278"/>
      <c r="J72" s="278"/>
      <c r="K72" s="278"/>
      <c r="L72" s="278"/>
      <c r="M72" s="278"/>
      <c r="N72" s="279"/>
      <c r="O72" s="278"/>
      <c r="P72" s="278"/>
      <c r="Q72" s="278"/>
      <c r="R72" s="278"/>
      <c r="S72" s="278"/>
      <c r="T72" s="278">
        <v>1</v>
      </c>
      <c r="U72" s="278">
        <v>1</v>
      </c>
      <c r="V72" s="278">
        <v>1</v>
      </c>
      <c r="W72" s="278"/>
      <c r="X72" s="278"/>
      <c r="Y72" s="278"/>
      <c r="Z72" s="556"/>
      <c r="AA72" s="557"/>
      <c r="AB72" s="290"/>
      <c r="AC72" s="290">
        <v>8</v>
      </c>
      <c r="AD72" s="290"/>
      <c r="AE72" s="497">
        <v>790</v>
      </c>
      <c r="AF72" s="554"/>
      <c r="AG72" s="555">
        <f t="shared" si="2"/>
        <v>7584</v>
      </c>
      <c r="AH72" s="156"/>
    </row>
    <row r="73" spans="1:34" ht="13">
      <c r="A73" s="295" t="s">
        <v>413</v>
      </c>
      <c r="B73" s="155"/>
      <c r="C73" s="277"/>
      <c r="D73" s="278"/>
      <c r="E73" s="278"/>
      <c r="F73" s="278"/>
      <c r="G73" s="278"/>
      <c r="H73" s="278"/>
      <c r="I73" s="278"/>
      <c r="J73" s="278"/>
      <c r="K73" s="278"/>
      <c r="L73" s="278"/>
      <c r="M73" s="278"/>
      <c r="N73" s="279"/>
      <c r="O73" s="278"/>
      <c r="P73" s="278"/>
      <c r="Q73" s="278"/>
      <c r="R73" s="278"/>
      <c r="S73" s="278"/>
      <c r="T73" s="278">
        <v>1</v>
      </c>
      <c r="U73" s="278">
        <v>1</v>
      </c>
      <c r="V73" s="278">
        <v>1</v>
      </c>
      <c r="W73" s="278"/>
      <c r="X73" s="278"/>
      <c r="Y73" s="278"/>
      <c r="Z73" s="556"/>
      <c r="AA73" s="557"/>
      <c r="AB73" s="290"/>
      <c r="AC73" s="290">
        <v>5</v>
      </c>
      <c r="AD73" s="290"/>
      <c r="AE73" s="497">
        <v>900</v>
      </c>
      <c r="AF73" s="554"/>
      <c r="AG73" s="555">
        <f t="shared" si="2"/>
        <v>5400</v>
      </c>
      <c r="AH73" s="156"/>
    </row>
    <row r="74" spans="1:34">
      <c r="A74" s="294" t="s">
        <v>392</v>
      </c>
      <c r="B74" s="155"/>
      <c r="C74" s="277"/>
      <c r="D74" s="278"/>
      <c r="E74" s="278"/>
      <c r="F74" s="278"/>
      <c r="G74" s="278"/>
      <c r="H74" s="278"/>
      <c r="I74" s="278"/>
      <c r="J74" s="278"/>
      <c r="K74" s="278"/>
      <c r="L74" s="278"/>
      <c r="M74" s="278"/>
      <c r="N74" s="279"/>
      <c r="O74" s="278"/>
      <c r="P74" s="278"/>
      <c r="Q74" s="278"/>
      <c r="R74" s="278"/>
      <c r="S74" s="278"/>
      <c r="T74" s="278"/>
      <c r="U74" s="278"/>
      <c r="V74" s="278"/>
      <c r="W74" s="278"/>
      <c r="X74" s="278"/>
      <c r="Y74" s="278"/>
      <c r="Z74" s="556"/>
      <c r="AA74" s="557"/>
      <c r="AB74" s="290"/>
      <c r="AC74" s="290"/>
      <c r="AD74" s="290"/>
      <c r="AE74" s="497"/>
      <c r="AF74" s="554"/>
      <c r="AG74" s="555">
        <f t="shared" si="2"/>
        <v>0</v>
      </c>
      <c r="AH74" s="156"/>
    </row>
    <row r="75" spans="1:34" ht="13">
      <c r="A75" s="295" t="s">
        <v>403</v>
      </c>
      <c r="B75" s="155"/>
      <c r="C75" s="277"/>
      <c r="D75" s="278"/>
      <c r="E75" s="278"/>
      <c r="F75" s="278"/>
      <c r="G75" s="278">
        <v>1</v>
      </c>
      <c r="H75" s="278">
        <v>1</v>
      </c>
      <c r="I75" s="278">
        <v>1</v>
      </c>
      <c r="J75" s="278">
        <v>1</v>
      </c>
      <c r="K75" s="278">
        <v>1</v>
      </c>
      <c r="L75" s="278">
        <v>1</v>
      </c>
      <c r="M75" s="278"/>
      <c r="N75" s="279"/>
      <c r="O75" s="278"/>
      <c r="P75" s="278"/>
      <c r="Q75" s="278"/>
      <c r="R75" s="278"/>
      <c r="S75" s="278"/>
      <c r="T75" s="278"/>
      <c r="U75" s="278"/>
      <c r="V75" s="278"/>
      <c r="W75" s="278"/>
      <c r="X75" s="278"/>
      <c r="Y75" s="278"/>
      <c r="Z75" s="556"/>
      <c r="AA75" s="557"/>
      <c r="AB75" s="290"/>
      <c r="AC75" s="290">
        <v>13</v>
      </c>
      <c r="AD75" s="290"/>
      <c r="AE75" s="497">
        <v>910</v>
      </c>
      <c r="AF75" s="554"/>
      <c r="AG75" s="555">
        <f t="shared" si="2"/>
        <v>14196</v>
      </c>
      <c r="AH75" s="156"/>
    </row>
    <row r="76" spans="1:34" ht="13">
      <c r="A76" s="295" t="s">
        <v>404</v>
      </c>
      <c r="B76" s="155"/>
      <c r="C76" s="277"/>
      <c r="D76" s="278"/>
      <c r="E76" s="278"/>
      <c r="F76" s="278"/>
      <c r="G76" s="278">
        <v>1</v>
      </c>
      <c r="H76" s="278">
        <v>1</v>
      </c>
      <c r="I76" s="278">
        <v>1</v>
      </c>
      <c r="J76" s="278">
        <v>1</v>
      </c>
      <c r="K76" s="278">
        <v>1</v>
      </c>
      <c r="L76" s="278">
        <v>1</v>
      </c>
      <c r="M76" s="278"/>
      <c r="N76" s="279"/>
      <c r="O76" s="278"/>
      <c r="P76" s="278"/>
      <c r="Q76" s="278"/>
      <c r="R76" s="278"/>
      <c r="S76" s="278"/>
      <c r="T76" s="278"/>
      <c r="U76" s="278"/>
      <c r="V76" s="278"/>
      <c r="W76" s="278"/>
      <c r="X76" s="278"/>
      <c r="Y76" s="278"/>
      <c r="Z76" s="556"/>
      <c r="AA76" s="557"/>
      <c r="AB76" s="290"/>
      <c r="AC76" s="290">
        <v>36</v>
      </c>
      <c r="AD76" s="290"/>
      <c r="AE76" s="497">
        <v>740</v>
      </c>
      <c r="AF76" s="554"/>
      <c r="AG76" s="555">
        <f t="shared" si="2"/>
        <v>31968</v>
      </c>
      <c r="AH76" s="156"/>
    </row>
    <row r="77" spans="1:34" ht="13">
      <c r="A77" s="295" t="s">
        <v>405</v>
      </c>
      <c r="B77" s="155"/>
      <c r="C77" s="277"/>
      <c r="D77" s="278"/>
      <c r="E77" s="278"/>
      <c r="F77" s="278"/>
      <c r="G77" s="278">
        <v>1</v>
      </c>
      <c r="H77" s="278">
        <v>1</v>
      </c>
      <c r="I77" s="278">
        <v>1</v>
      </c>
      <c r="J77" s="278">
        <v>1</v>
      </c>
      <c r="K77" s="278">
        <v>1</v>
      </c>
      <c r="L77" s="278">
        <v>1</v>
      </c>
      <c r="M77" s="278"/>
      <c r="N77" s="279"/>
      <c r="O77" s="278"/>
      <c r="P77" s="278"/>
      <c r="Q77" s="278"/>
      <c r="R77" s="278"/>
      <c r="S77" s="278"/>
      <c r="T77" s="278"/>
      <c r="U77" s="278"/>
      <c r="V77" s="278"/>
      <c r="W77" s="278"/>
      <c r="X77" s="278"/>
      <c r="Y77" s="278"/>
      <c r="Z77" s="556"/>
      <c r="AA77" s="557"/>
      <c r="AB77" s="290"/>
      <c r="AC77" s="290">
        <v>3</v>
      </c>
      <c r="AD77" s="290"/>
      <c r="AE77" s="497">
        <v>600</v>
      </c>
      <c r="AF77" s="554"/>
      <c r="AG77" s="555">
        <f t="shared" si="2"/>
        <v>2160</v>
      </c>
      <c r="AH77" s="156"/>
    </row>
    <row r="78" spans="1:34" ht="13">
      <c r="A78" s="295" t="s">
        <v>406</v>
      </c>
      <c r="B78" s="155"/>
      <c r="C78" s="277"/>
      <c r="D78" s="278"/>
      <c r="E78" s="278"/>
      <c r="F78" s="278"/>
      <c r="G78" s="278">
        <v>1</v>
      </c>
      <c r="H78" s="278">
        <v>1</v>
      </c>
      <c r="I78" s="278">
        <v>1</v>
      </c>
      <c r="J78" s="278">
        <v>1</v>
      </c>
      <c r="K78" s="278">
        <v>1</v>
      </c>
      <c r="L78" s="278">
        <v>1</v>
      </c>
      <c r="M78" s="278"/>
      <c r="N78" s="279"/>
      <c r="O78" s="278"/>
      <c r="P78" s="278"/>
      <c r="Q78" s="278"/>
      <c r="R78" s="278"/>
      <c r="S78" s="278"/>
      <c r="T78" s="278"/>
      <c r="U78" s="278"/>
      <c r="V78" s="278"/>
      <c r="W78" s="278"/>
      <c r="X78" s="278"/>
      <c r="Y78" s="278"/>
      <c r="Z78" s="556"/>
      <c r="AA78" s="557"/>
      <c r="AB78" s="290"/>
      <c r="AC78" s="290">
        <v>0</v>
      </c>
      <c r="AD78" s="290"/>
      <c r="AE78" s="497">
        <v>900</v>
      </c>
      <c r="AF78" s="554"/>
      <c r="AG78" s="555">
        <f t="shared" si="2"/>
        <v>0</v>
      </c>
      <c r="AH78" s="156"/>
    </row>
    <row r="79" spans="1:34" ht="13">
      <c r="A79" s="295" t="s">
        <v>407</v>
      </c>
      <c r="B79" s="155"/>
      <c r="C79" s="277"/>
      <c r="D79" s="278"/>
      <c r="E79" s="278"/>
      <c r="F79" s="278"/>
      <c r="G79" s="278"/>
      <c r="H79" s="278"/>
      <c r="I79" s="278"/>
      <c r="J79" s="278"/>
      <c r="K79" s="278">
        <v>1</v>
      </c>
      <c r="L79" s="278">
        <v>1</v>
      </c>
      <c r="M79" s="278">
        <v>1</v>
      </c>
      <c r="N79" s="279">
        <v>1</v>
      </c>
      <c r="O79" s="278">
        <v>1</v>
      </c>
      <c r="P79" s="278">
        <v>1</v>
      </c>
      <c r="Q79" s="278">
        <v>1</v>
      </c>
      <c r="R79" s="278"/>
      <c r="S79" s="278"/>
      <c r="T79" s="278"/>
      <c r="U79" s="278"/>
      <c r="V79" s="278"/>
      <c r="W79" s="278"/>
      <c r="X79" s="278"/>
      <c r="Y79" s="278"/>
      <c r="Z79" s="556"/>
      <c r="AA79" s="557"/>
      <c r="AB79" s="290"/>
      <c r="AC79" s="290">
        <v>68</v>
      </c>
      <c r="AD79" s="290"/>
      <c r="AE79" s="497">
        <v>650</v>
      </c>
      <c r="AF79" s="554">
        <f t="shared" si="1"/>
        <v>0</v>
      </c>
      <c r="AG79" s="555">
        <f t="shared" si="2"/>
        <v>53040</v>
      </c>
      <c r="AH79" s="156"/>
    </row>
    <row r="80" spans="1:34" ht="13">
      <c r="A80" s="295" t="s">
        <v>408</v>
      </c>
      <c r="B80" s="155"/>
      <c r="C80" s="277"/>
      <c r="D80" s="278"/>
      <c r="E80" s="278"/>
      <c r="F80" s="278"/>
      <c r="G80" s="278"/>
      <c r="H80" s="278"/>
      <c r="I80" s="278"/>
      <c r="J80" s="278"/>
      <c r="K80" s="278">
        <v>1</v>
      </c>
      <c r="L80" s="278">
        <v>1</v>
      </c>
      <c r="M80" s="278">
        <v>1</v>
      </c>
      <c r="N80" s="279">
        <v>1</v>
      </c>
      <c r="O80" s="278">
        <v>1</v>
      </c>
      <c r="P80" s="278">
        <v>1</v>
      </c>
      <c r="Q80" s="278">
        <v>1</v>
      </c>
      <c r="R80" s="278"/>
      <c r="S80" s="278"/>
      <c r="T80" s="278"/>
      <c r="U80" s="278"/>
      <c r="V80" s="278"/>
      <c r="W80" s="278"/>
      <c r="X80" s="278"/>
      <c r="Y80" s="278"/>
      <c r="Z80" s="556"/>
      <c r="AA80" s="557"/>
      <c r="AB80" s="290"/>
      <c r="AC80" s="290">
        <v>13</v>
      </c>
      <c r="AD80" s="290"/>
      <c r="AE80" s="497">
        <v>600</v>
      </c>
      <c r="AF80" s="554">
        <f t="shared" si="1"/>
        <v>0</v>
      </c>
      <c r="AG80" s="555">
        <f t="shared" si="2"/>
        <v>9360</v>
      </c>
      <c r="AH80" s="156"/>
    </row>
    <row r="81" spans="1:34" ht="13">
      <c r="A81" s="295" t="s">
        <v>407</v>
      </c>
      <c r="B81" s="155"/>
      <c r="C81" s="277"/>
      <c r="D81" s="278"/>
      <c r="E81" s="278"/>
      <c r="F81" s="278"/>
      <c r="G81" s="278"/>
      <c r="H81" s="278"/>
      <c r="I81" s="278"/>
      <c r="J81" s="278"/>
      <c r="K81" s="278">
        <v>1</v>
      </c>
      <c r="L81" s="278">
        <v>1</v>
      </c>
      <c r="M81" s="278">
        <v>1</v>
      </c>
      <c r="N81" s="279">
        <v>1</v>
      </c>
      <c r="O81" s="278">
        <v>1</v>
      </c>
      <c r="P81" s="278">
        <v>1</v>
      </c>
      <c r="Q81" s="278">
        <v>1</v>
      </c>
      <c r="R81" s="278"/>
      <c r="S81" s="278"/>
      <c r="T81" s="278"/>
      <c r="U81" s="278"/>
      <c r="V81" s="278"/>
      <c r="W81" s="278"/>
      <c r="X81" s="278"/>
      <c r="Y81" s="278"/>
      <c r="Z81" s="556"/>
      <c r="AA81" s="557"/>
      <c r="AB81" s="290"/>
      <c r="AC81" s="290"/>
      <c r="AD81" s="290"/>
      <c r="AE81" s="497">
        <v>650</v>
      </c>
      <c r="AF81" s="554">
        <f t="shared" si="1"/>
        <v>0</v>
      </c>
      <c r="AG81" s="555">
        <f t="shared" si="2"/>
        <v>0</v>
      </c>
      <c r="AH81" s="156"/>
    </row>
    <row r="82" spans="1:34" ht="13">
      <c r="A82" s="295" t="s">
        <v>409</v>
      </c>
      <c r="B82" s="155"/>
      <c r="C82" s="277"/>
      <c r="D82" s="278"/>
      <c r="E82" s="278"/>
      <c r="F82" s="278"/>
      <c r="G82" s="278"/>
      <c r="H82" s="278"/>
      <c r="I82" s="278"/>
      <c r="J82" s="278"/>
      <c r="K82" s="278"/>
      <c r="L82" s="278"/>
      <c r="M82" s="278"/>
      <c r="N82" s="279"/>
      <c r="O82" s="278"/>
      <c r="P82" s="278"/>
      <c r="Q82" s="278">
        <v>1</v>
      </c>
      <c r="R82" s="278">
        <v>1</v>
      </c>
      <c r="S82" s="278">
        <v>1</v>
      </c>
      <c r="T82" s="278">
        <v>1</v>
      </c>
      <c r="U82" s="278"/>
      <c r="V82" s="278"/>
      <c r="W82" s="278"/>
      <c r="X82" s="278"/>
      <c r="Y82" s="278"/>
      <c r="Z82" s="556"/>
      <c r="AA82" s="557"/>
      <c r="AB82" s="290"/>
      <c r="AC82" s="290">
        <v>11</v>
      </c>
      <c r="AD82" s="290"/>
      <c r="AE82" s="497">
        <v>570</v>
      </c>
      <c r="AF82" s="554">
        <f t="shared" si="1"/>
        <v>0</v>
      </c>
      <c r="AG82" s="555">
        <f t="shared" si="2"/>
        <v>7524</v>
      </c>
      <c r="AH82" s="156"/>
    </row>
    <row r="83" spans="1:34" ht="13">
      <c r="A83" s="295" t="s">
        <v>409</v>
      </c>
      <c r="B83" s="155"/>
      <c r="C83" s="277"/>
      <c r="D83" s="278"/>
      <c r="E83" s="278"/>
      <c r="F83" s="278"/>
      <c r="G83" s="278"/>
      <c r="H83" s="278"/>
      <c r="I83" s="278"/>
      <c r="J83" s="278"/>
      <c r="K83" s="278"/>
      <c r="L83" s="278"/>
      <c r="M83" s="278"/>
      <c r="N83" s="279"/>
      <c r="O83" s="278"/>
      <c r="P83" s="278"/>
      <c r="Q83" s="278">
        <v>1</v>
      </c>
      <c r="R83" s="278">
        <v>1</v>
      </c>
      <c r="S83" s="278">
        <v>1</v>
      </c>
      <c r="T83" s="278">
        <v>1</v>
      </c>
      <c r="U83" s="278"/>
      <c r="V83" s="278"/>
      <c r="W83" s="278"/>
      <c r="X83" s="278"/>
      <c r="Y83" s="278"/>
      <c r="Z83" s="556"/>
      <c r="AA83" s="557"/>
      <c r="AB83" s="290"/>
      <c r="AC83" s="290">
        <v>2</v>
      </c>
      <c r="AD83" s="290"/>
      <c r="AE83" s="497">
        <v>570</v>
      </c>
      <c r="AF83" s="554">
        <f t="shared" si="1"/>
        <v>0</v>
      </c>
      <c r="AG83" s="555">
        <f t="shared" si="2"/>
        <v>1368</v>
      </c>
      <c r="AH83" s="156"/>
    </row>
    <row r="84" spans="1:34" ht="13">
      <c r="A84" s="295" t="s">
        <v>410</v>
      </c>
      <c r="B84" s="155"/>
      <c r="C84" s="277"/>
      <c r="D84" s="278"/>
      <c r="E84" s="278"/>
      <c r="F84" s="278"/>
      <c r="G84" s="278"/>
      <c r="H84" s="278"/>
      <c r="I84" s="278"/>
      <c r="J84" s="278"/>
      <c r="K84" s="278"/>
      <c r="L84" s="278"/>
      <c r="M84" s="278"/>
      <c r="N84" s="279"/>
      <c r="O84" s="278"/>
      <c r="P84" s="278"/>
      <c r="Q84" s="278">
        <v>1</v>
      </c>
      <c r="R84" s="278">
        <v>1</v>
      </c>
      <c r="S84" s="278">
        <v>1</v>
      </c>
      <c r="T84" s="278">
        <v>1</v>
      </c>
      <c r="U84" s="278"/>
      <c r="V84" s="278"/>
      <c r="W84" s="278"/>
      <c r="X84" s="278"/>
      <c r="Y84" s="278"/>
      <c r="Z84" s="556"/>
      <c r="AA84" s="557"/>
      <c r="AB84" s="290"/>
      <c r="AC84" s="290">
        <v>0</v>
      </c>
      <c r="AD84" s="290"/>
      <c r="AE84" s="497">
        <v>710</v>
      </c>
      <c r="AF84" s="554">
        <f t="shared" si="1"/>
        <v>0</v>
      </c>
      <c r="AG84" s="555">
        <f t="shared" si="2"/>
        <v>0</v>
      </c>
      <c r="AH84" s="156"/>
    </row>
    <row r="85" spans="1:34" ht="13">
      <c r="A85" s="295" t="s">
        <v>411</v>
      </c>
      <c r="B85" s="155"/>
      <c r="C85" s="277"/>
      <c r="D85" s="278"/>
      <c r="E85" s="278"/>
      <c r="F85" s="278"/>
      <c r="G85" s="278"/>
      <c r="H85" s="278"/>
      <c r="I85" s="278"/>
      <c r="J85" s="278"/>
      <c r="K85" s="278"/>
      <c r="L85" s="278"/>
      <c r="M85" s="278"/>
      <c r="N85" s="279"/>
      <c r="O85" s="278"/>
      <c r="P85" s="278"/>
      <c r="Q85" s="278"/>
      <c r="R85" s="278"/>
      <c r="S85" s="278"/>
      <c r="T85" s="278">
        <v>1</v>
      </c>
      <c r="U85" s="278">
        <v>1</v>
      </c>
      <c r="V85" s="278">
        <v>1</v>
      </c>
      <c r="W85" s="278"/>
      <c r="X85" s="278"/>
      <c r="Y85" s="278"/>
      <c r="Z85" s="556"/>
      <c r="AA85" s="557"/>
      <c r="AB85" s="290"/>
      <c r="AC85" s="290">
        <v>0</v>
      </c>
      <c r="AD85" s="290"/>
      <c r="AE85" s="497">
        <v>1200</v>
      </c>
      <c r="AF85" s="554">
        <f t="shared" si="1"/>
        <v>0</v>
      </c>
      <c r="AG85" s="555">
        <f t="shared" si="2"/>
        <v>0</v>
      </c>
      <c r="AH85" s="156"/>
    </row>
    <row r="86" spans="1:34" ht="13">
      <c r="A86" s="295" t="s">
        <v>412</v>
      </c>
      <c r="B86" s="155"/>
      <c r="C86" s="277"/>
      <c r="D86" s="278"/>
      <c r="E86" s="278"/>
      <c r="F86" s="278"/>
      <c r="G86" s="278"/>
      <c r="H86" s="278"/>
      <c r="I86" s="278"/>
      <c r="J86" s="278"/>
      <c r="K86" s="278"/>
      <c r="L86" s="278"/>
      <c r="M86" s="278"/>
      <c r="N86" s="279"/>
      <c r="O86" s="278"/>
      <c r="P86" s="278"/>
      <c r="Q86" s="278"/>
      <c r="R86" s="278"/>
      <c r="S86" s="278"/>
      <c r="T86" s="278">
        <v>1</v>
      </c>
      <c r="U86" s="278">
        <v>1</v>
      </c>
      <c r="V86" s="278">
        <v>1</v>
      </c>
      <c r="W86" s="278"/>
      <c r="X86" s="278"/>
      <c r="Y86" s="278"/>
      <c r="Z86" s="556"/>
      <c r="AA86" s="557"/>
      <c r="AB86" s="290"/>
      <c r="AC86" s="290">
        <v>2</v>
      </c>
      <c r="AD86" s="290"/>
      <c r="AE86" s="497">
        <v>790</v>
      </c>
      <c r="AF86" s="554">
        <f t="shared" si="1"/>
        <v>0</v>
      </c>
      <c r="AG86" s="555">
        <f t="shared" si="2"/>
        <v>1896</v>
      </c>
      <c r="AH86" s="156"/>
    </row>
    <row r="87" spans="1:34" ht="13">
      <c r="A87" s="295" t="s">
        <v>413</v>
      </c>
      <c r="B87" s="155"/>
      <c r="C87" s="277"/>
      <c r="D87" s="278"/>
      <c r="E87" s="278"/>
      <c r="F87" s="278"/>
      <c r="G87" s="278"/>
      <c r="H87" s="278"/>
      <c r="I87" s="278"/>
      <c r="J87" s="278"/>
      <c r="K87" s="278"/>
      <c r="L87" s="278"/>
      <c r="M87" s="278"/>
      <c r="N87" s="279"/>
      <c r="O87" s="278"/>
      <c r="P87" s="278"/>
      <c r="Q87" s="278"/>
      <c r="R87" s="278"/>
      <c r="S87" s="278"/>
      <c r="T87" s="278">
        <v>1</v>
      </c>
      <c r="U87" s="278">
        <v>1</v>
      </c>
      <c r="V87" s="278">
        <v>1</v>
      </c>
      <c r="W87" s="278"/>
      <c r="X87" s="278"/>
      <c r="Y87" s="278"/>
      <c r="Z87" s="556"/>
      <c r="AA87" s="557"/>
      <c r="AB87" s="290"/>
      <c r="AC87" s="290">
        <v>1</v>
      </c>
      <c r="AD87" s="290"/>
      <c r="AE87" s="497">
        <v>900</v>
      </c>
      <c r="AF87" s="554">
        <f t="shared" si="1"/>
        <v>0</v>
      </c>
      <c r="AG87" s="555">
        <f t="shared" si="2"/>
        <v>1080</v>
      </c>
      <c r="AH87" s="156"/>
    </row>
    <row r="88" spans="1:34">
      <c r="A88" s="294" t="s">
        <v>393</v>
      </c>
      <c r="B88" s="155"/>
      <c r="C88" s="277"/>
      <c r="D88" s="278"/>
      <c r="E88" s="278"/>
      <c r="F88" s="278"/>
      <c r="G88" s="278"/>
      <c r="H88" s="278"/>
      <c r="I88" s="278"/>
      <c r="J88" s="278"/>
      <c r="K88" s="278"/>
      <c r="L88" s="278"/>
      <c r="M88" s="278"/>
      <c r="N88" s="279"/>
      <c r="O88" s="278"/>
      <c r="P88" s="278"/>
      <c r="Q88" s="278"/>
      <c r="R88" s="278"/>
      <c r="S88" s="278"/>
      <c r="T88" s="278"/>
      <c r="U88" s="278"/>
      <c r="V88" s="278"/>
      <c r="W88" s="278"/>
      <c r="X88" s="278"/>
      <c r="Y88" s="278"/>
      <c r="Z88" s="556"/>
      <c r="AA88" s="557"/>
      <c r="AB88" s="290"/>
      <c r="AC88" s="290"/>
      <c r="AD88" s="290"/>
      <c r="AE88" s="497"/>
      <c r="AF88" s="554">
        <f t="shared" si="1"/>
        <v>0</v>
      </c>
      <c r="AG88" s="555">
        <f t="shared" si="2"/>
        <v>0</v>
      </c>
      <c r="AH88" s="156"/>
    </row>
    <row r="89" spans="1:34" ht="13">
      <c r="A89" s="295" t="s">
        <v>403</v>
      </c>
      <c r="B89" s="155"/>
      <c r="C89" s="277"/>
      <c r="D89" s="278"/>
      <c r="E89" s="278"/>
      <c r="F89" s="278"/>
      <c r="G89" s="278">
        <v>1</v>
      </c>
      <c r="H89" s="278">
        <v>1</v>
      </c>
      <c r="I89" s="278">
        <v>1</v>
      </c>
      <c r="J89" s="278">
        <v>1</v>
      </c>
      <c r="K89" s="278">
        <v>1</v>
      </c>
      <c r="L89" s="278">
        <v>1</v>
      </c>
      <c r="M89" s="278"/>
      <c r="N89" s="279"/>
      <c r="O89" s="278"/>
      <c r="P89" s="278"/>
      <c r="Q89" s="278"/>
      <c r="R89" s="278"/>
      <c r="S89" s="278"/>
      <c r="T89" s="278"/>
      <c r="U89" s="278"/>
      <c r="V89" s="278"/>
      <c r="W89" s="278"/>
      <c r="X89" s="278"/>
      <c r="Y89" s="278"/>
      <c r="Z89" s="556"/>
      <c r="AA89" s="557"/>
      <c r="AB89" s="290"/>
      <c r="AC89" s="290">
        <v>52</v>
      </c>
      <c r="AD89" s="290"/>
      <c r="AE89" s="497">
        <v>910</v>
      </c>
      <c r="AF89" s="554"/>
      <c r="AG89" s="555">
        <f t="shared" si="2"/>
        <v>56784</v>
      </c>
      <c r="AH89" s="156"/>
    </row>
    <row r="90" spans="1:34" ht="13">
      <c r="A90" s="295" t="s">
        <v>404</v>
      </c>
      <c r="B90" s="155"/>
      <c r="C90" s="277"/>
      <c r="D90" s="278"/>
      <c r="E90" s="278"/>
      <c r="F90" s="278"/>
      <c r="G90" s="278">
        <v>1</v>
      </c>
      <c r="H90" s="278">
        <v>1</v>
      </c>
      <c r="I90" s="278">
        <v>1</v>
      </c>
      <c r="J90" s="278">
        <v>1</v>
      </c>
      <c r="K90" s="278">
        <v>1</v>
      </c>
      <c r="L90" s="278">
        <v>1</v>
      </c>
      <c r="M90" s="278"/>
      <c r="N90" s="279"/>
      <c r="O90" s="278"/>
      <c r="P90" s="278"/>
      <c r="Q90" s="278"/>
      <c r="R90" s="278"/>
      <c r="S90" s="278"/>
      <c r="T90" s="278"/>
      <c r="U90" s="278"/>
      <c r="V90" s="278"/>
      <c r="W90" s="278"/>
      <c r="X90" s="278"/>
      <c r="Y90" s="278"/>
      <c r="Z90" s="556"/>
      <c r="AA90" s="557"/>
      <c r="AB90" s="290"/>
      <c r="AC90" s="290">
        <v>146</v>
      </c>
      <c r="AD90" s="290"/>
      <c r="AE90" s="497">
        <v>740</v>
      </c>
      <c r="AF90" s="554"/>
      <c r="AG90" s="555">
        <f t="shared" si="2"/>
        <v>129648</v>
      </c>
      <c r="AH90" s="156"/>
    </row>
    <row r="91" spans="1:34" ht="13">
      <c r="A91" s="295" t="s">
        <v>405</v>
      </c>
      <c r="B91" s="155"/>
      <c r="C91" s="277"/>
      <c r="D91" s="278"/>
      <c r="E91" s="278"/>
      <c r="F91" s="278"/>
      <c r="G91" s="278">
        <v>1</v>
      </c>
      <c r="H91" s="278">
        <v>1</v>
      </c>
      <c r="I91" s="278">
        <v>1</v>
      </c>
      <c r="J91" s="278">
        <v>1</v>
      </c>
      <c r="K91" s="278">
        <v>1</v>
      </c>
      <c r="L91" s="278">
        <v>1</v>
      </c>
      <c r="M91" s="278"/>
      <c r="N91" s="279"/>
      <c r="O91" s="278"/>
      <c r="P91" s="278"/>
      <c r="Q91" s="278"/>
      <c r="R91" s="278"/>
      <c r="S91" s="278"/>
      <c r="T91" s="278"/>
      <c r="U91" s="278"/>
      <c r="V91" s="278"/>
      <c r="W91" s="278"/>
      <c r="X91" s="278"/>
      <c r="Y91" s="278"/>
      <c r="Z91" s="556"/>
      <c r="AA91" s="557"/>
      <c r="AB91" s="290"/>
      <c r="AC91" s="290">
        <v>14</v>
      </c>
      <c r="AD91" s="290"/>
      <c r="AE91" s="497">
        <v>600</v>
      </c>
      <c r="AF91" s="554"/>
      <c r="AG91" s="555">
        <f t="shared" si="2"/>
        <v>10080</v>
      </c>
      <c r="AH91" s="156"/>
    </row>
    <row r="92" spans="1:34" ht="13">
      <c r="A92" s="295" t="s">
        <v>406</v>
      </c>
      <c r="B92" s="155"/>
      <c r="C92" s="277"/>
      <c r="D92" s="278"/>
      <c r="E92" s="278"/>
      <c r="F92" s="278"/>
      <c r="G92" s="278">
        <v>1</v>
      </c>
      <c r="H92" s="278">
        <v>1</v>
      </c>
      <c r="I92" s="278">
        <v>1</v>
      </c>
      <c r="J92" s="278">
        <v>1</v>
      </c>
      <c r="K92" s="278">
        <v>1</v>
      </c>
      <c r="L92" s="278">
        <v>1</v>
      </c>
      <c r="M92" s="278"/>
      <c r="N92" s="279"/>
      <c r="O92" s="278"/>
      <c r="P92" s="278"/>
      <c r="Q92" s="278"/>
      <c r="R92" s="278"/>
      <c r="S92" s="278"/>
      <c r="T92" s="278"/>
      <c r="U92" s="278"/>
      <c r="V92" s="278"/>
      <c r="W92" s="278"/>
      <c r="X92" s="278"/>
      <c r="Y92" s="278"/>
      <c r="Z92" s="556"/>
      <c r="AA92" s="557"/>
      <c r="AB92" s="290"/>
      <c r="AC92" s="290">
        <v>3</v>
      </c>
      <c r="AD92" s="290"/>
      <c r="AE92" s="497">
        <v>900</v>
      </c>
      <c r="AF92" s="554"/>
      <c r="AG92" s="555">
        <f t="shared" si="2"/>
        <v>3240</v>
      </c>
      <c r="AH92" s="156"/>
    </row>
    <row r="93" spans="1:34" ht="13">
      <c r="A93" s="295" t="s">
        <v>407</v>
      </c>
      <c r="B93" s="155"/>
      <c r="C93" s="277"/>
      <c r="D93" s="278"/>
      <c r="E93" s="278"/>
      <c r="F93" s="278"/>
      <c r="G93" s="278"/>
      <c r="H93" s="278"/>
      <c r="I93" s="278"/>
      <c r="J93" s="278"/>
      <c r="K93" s="278">
        <v>1</v>
      </c>
      <c r="L93" s="278">
        <v>1</v>
      </c>
      <c r="M93" s="278">
        <v>1</v>
      </c>
      <c r="N93" s="279">
        <v>1</v>
      </c>
      <c r="O93" s="278">
        <v>1</v>
      </c>
      <c r="P93" s="278">
        <v>1</v>
      </c>
      <c r="Q93" s="278">
        <v>1</v>
      </c>
      <c r="R93" s="278"/>
      <c r="S93" s="278"/>
      <c r="T93" s="278"/>
      <c r="U93" s="278"/>
      <c r="V93" s="278"/>
      <c r="W93" s="278"/>
      <c r="X93" s="278"/>
      <c r="Y93" s="278"/>
      <c r="Z93" s="556"/>
      <c r="AA93" s="557"/>
      <c r="AB93" s="290"/>
      <c r="AC93" s="290">
        <v>274</v>
      </c>
      <c r="AD93" s="290"/>
      <c r="AE93" s="497">
        <v>650</v>
      </c>
      <c r="AF93" s="554"/>
      <c r="AG93" s="555">
        <f t="shared" si="2"/>
        <v>213720</v>
      </c>
      <c r="AH93" s="156"/>
    </row>
    <row r="94" spans="1:34" ht="13">
      <c r="A94" s="295" t="s">
        <v>408</v>
      </c>
      <c r="B94" s="155"/>
      <c r="C94" s="277"/>
      <c r="D94" s="278"/>
      <c r="E94" s="278"/>
      <c r="F94" s="278"/>
      <c r="G94" s="278"/>
      <c r="H94" s="278"/>
      <c r="I94" s="278"/>
      <c r="J94" s="278"/>
      <c r="K94" s="278">
        <v>1</v>
      </c>
      <c r="L94" s="278">
        <v>1</v>
      </c>
      <c r="M94" s="278">
        <v>1</v>
      </c>
      <c r="N94" s="279">
        <v>1</v>
      </c>
      <c r="O94" s="278">
        <v>1</v>
      </c>
      <c r="P94" s="278">
        <v>1</v>
      </c>
      <c r="Q94" s="278">
        <v>1</v>
      </c>
      <c r="R94" s="278"/>
      <c r="S94" s="278"/>
      <c r="T94" s="278"/>
      <c r="U94" s="278"/>
      <c r="V94" s="278"/>
      <c r="W94" s="278"/>
      <c r="X94" s="278"/>
      <c r="Y94" s="278"/>
      <c r="Z94" s="556"/>
      <c r="AA94" s="557"/>
      <c r="AB94" s="290"/>
      <c r="AC94" s="290">
        <v>54</v>
      </c>
      <c r="AD94" s="290"/>
      <c r="AE94" s="497">
        <v>600</v>
      </c>
      <c r="AF94" s="554"/>
      <c r="AG94" s="555">
        <f t="shared" si="2"/>
        <v>38880</v>
      </c>
      <c r="AH94" s="156"/>
    </row>
    <row r="95" spans="1:34" ht="13">
      <c r="A95" s="295" t="s">
        <v>407</v>
      </c>
      <c r="B95" s="155"/>
      <c r="C95" s="277"/>
      <c r="D95" s="278"/>
      <c r="E95" s="278"/>
      <c r="F95" s="278"/>
      <c r="G95" s="278"/>
      <c r="H95" s="278"/>
      <c r="I95" s="278"/>
      <c r="J95" s="278"/>
      <c r="K95" s="278">
        <v>1</v>
      </c>
      <c r="L95" s="278">
        <v>1</v>
      </c>
      <c r="M95" s="278">
        <v>1</v>
      </c>
      <c r="N95" s="279">
        <v>1</v>
      </c>
      <c r="O95" s="278">
        <v>1</v>
      </c>
      <c r="P95" s="278">
        <v>1</v>
      </c>
      <c r="Q95" s="278">
        <v>1</v>
      </c>
      <c r="R95" s="278"/>
      <c r="S95" s="278"/>
      <c r="T95" s="278"/>
      <c r="U95" s="278"/>
      <c r="V95" s="278"/>
      <c r="W95" s="278"/>
      <c r="X95" s="278"/>
      <c r="Y95" s="278"/>
      <c r="Z95" s="556"/>
      <c r="AA95" s="557"/>
      <c r="AB95" s="290"/>
      <c r="AC95" s="290">
        <v>55</v>
      </c>
      <c r="AD95" s="290"/>
      <c r="AE95" s="497">
        <v>650</v>
      </c>
      <c r="AF95" s="554"/>
      <c r="AG95" s="555">
        <f t="shared" si="2"/>
        <v>42900</v>
      </c>
      <c r="AH95" s="156"/>
    </row>
    <row r="96" spans="1:34" ht="13">
      <c r="A96" s="295" t="s">
        <v>409</v>
      </c>
      <c r="B96" s="155"/>
      <c r="C96" s="277"/>
      <c r="D96" s="278"/>
      <c r="E96" s="278"/>
      <c r="F96" s="278"/>
      <c r="G96" s="278"/>
      <c r="H96" s="278"/>
      <c r="I96" s="278"/>
      <c r="J96" s="278"/>
      <c r="K96" s="278"/>
      <c r="L96" s="278"/>
      <c r="M96" s="278"/>
      <c r="N96" s="279"/>
      <c r="O96" s="278"/>
      <c r="P96" s="278"/>
      <c r="Q96" s="278">
        <v>1</v>
      </c>
      <c r="R96" s="278">
        <v>1</v>
      </c>
      <c r="S96" s="278">
        <v>1</v>
      </c>
      <c r="T96" s="278">
        <v>1</v>
      </c>
      <c r="U96" s="278"/>
      <c r="V96" s="278"/>
      <c r="W96" s="278"/>
      <c r="X96" s="278"/>
      <c r="Y96" s="278"/>
      <c r="Z96" s="556"/>
      <c r="AA96" s="557"/>
      <c r="AB96" s="290"/>
      <c r="AC96" s="290">
        <v>44</v>
      </c>
      <c r="AD96" s="290"/>
      <c r="AE96" s="497">
        <v>570</v>
      </c>
      <c r="AF96" s="554"/>
      <c r="AG96" s="555">
        <f t="shared" si="2"/>
        <v>30096</v>
      </c>
      <c r="AH96" s="156"/>
    </row>
    <row r="97" spans="1:34" ht="13">
      <c r="A97" s="295" t="s">
        <v>409</v>
      </c>
      <c r="B97" s="155"/>
      <c r="C97" s="277"/>
      <c r="D97" s="278"/>
      <c r="E97" s="278"/>
      <c r="F97" s="278"/>
      <c r="G97" s="278"/>
      <c r="H97" s="278"/>
      <c r="I97" s="278"/>
      <c r="J97" s="278"/>
      <c r="K97" s="278"/>
      <c r="L97" s="278"/>
      <c r="M97" s="278"/>
      <c r="N97" s="279"/>
      <c r="O97" s="278"/>
      <c r="P97" s="278"/>
      <c r="Q97" s="278">
        <v>1</v>
      </c>
      <c r="R97" s="278">
        <v>1</v>
      </c>
      <c r="S97" s="278">
        <v>1</v>
      </c>
      <c r="T97" s="278">
        <v>1</v>
      </c>
      <c r="U97" s="278"/>
      <c r="V97" s="278"/>
      <c r="W97" s="278"/>
      <c r="X97" s="278"/>
      <c r="Y97" s="278"/>
      <c r="Z97" s="556"/>
      <c r="AA97" s="557"/>
      <c r="AB97" s="290"/>
      <c r="AC97" s="290">
        <v>8</v>
      </c>
      <c r="AD97" s="290"/>
      <c r="AE97" s="497">
        <v>570</v>
      </c>
      <c r="AF97" s="554"/>
      <c r="AG97" s="555">
        <f t="shared" si="2"/>
        <v>5472</v>
      </c>
      <c r="AH97" s="156"/>
    </row>
    <row r="98" spans="1:34" ht="13">
      <c r="A98" s="295" t="s">
        <v>410</v>
      </c>
      <c r="B98" s="155"/>
      <c r="C98" s="277"/>
      <c r="D98" s="278"/>
      <c r="E98" s="278"/>
      <c r="F98" s="278"/>
      <c r="G98" s="278"/>
      <c r="H98" s="278"/>
      <c r="I98" s="278"/>
      <c r="J98" s="278"/>
      <c r="K98" s="278"/>
      <c r="L98" s="278"/>
      <c r="M98" s="278"/>
      <c r="N98" s="279"/>
      <c r="O98" s="278"/>
      <c r="P98" s="278"/>
      <c r="Q98" s="278">
        <v>1</v>
      </c>
      <c r="R98" s="278">
        <v>1</v>
      </c>
      <c r="S98" s="278">
        <v>1</v>
      </c>
      <c r="T98" s="278">
        <v>1</v>
      </c>
      <c r="U98" s="278"/>
      <c r="V98" s="278"/>
      <c r="W98" s="278"/>
      <c r="X98" s="278"/>
      <c r="Y98" s="278"/>
      <c r="Z98" s="556"/>
      <c r="AA98" s="557"/>
      <c r="AB98" s="290"/>
      <c r="AC98" s="290">
        <v>3</v>
      </c>
      <c r="AD98" s="290"/>
      <c r="AE98" s="497">
        <v>710</v>
      </c>
      <c r="AF98" s="554">
        <f t="shared" si="1"/>
        <v>0</v>
      </c>
      <c r="AG98" s="555">
        <f t="shared" si="2"/>
        <v>2556</v>
      </c>
      <c r="AH98" s="156"/>
    </row>
    <row r="99" spans="1:34" ht="13">
      <c r="A99" s="295" t="s">
        <v>411</v>
      </c>
      <c r="B99" s="155"/>
      <c r="C99" s="277"/>
      <c r="D99" s="278"/>
      <c r="E99" s="278"/>
      <c r="F99" s="278"/>
      <c r="G99" s="278"/>
      <c r="H99" s="278"/>
      <c r="I99" s="278"/>
      <c r="J99" s="278"/>
      <c r="K99" s="278"/>
      <c r="L99" s="278"/>
      <c r="M99" s="278"/>
      <c r="N99" s="279"/>
      <c r="O99" s="278"/>
      <c r="P99" s="278"/>
      <c r="Q99" s="278"/>
      <c r="R99" s="278"/>
      <c r="S99" s="278"/>
      <c r="T99" s="278">
        <v>1</v>
      </c>
      <c r="U99" s="278">
        <v>1</v>
      </c>
      <c r="V99" s="278">
        <v>1</v>
      </c>
      <c r="W99" s="278"/>
      <c r="X99" s="278"/>
      <c r="Y99" s="278"/>
      <c r="Z99" s="556"/>
      <c r="AA99" s="557"/>
      <c r="AB99" s="290"/>
      <c r="AC99" s="290">
        <v>1</v>
      </c>
      <c r="AD99" s="290"/>
      <c r="AE99" s="497">
        <v>1200</v>
      </c>
      <c r="AF99" s="554">
        <f t="shared" si="1"/>
        <v>0</v>
      </c>
      <c r="AG99" s="555">
        <f t="shared" si="2"/>
        <v>1440</v>
      </c>
      <c r="AH99" s="156"/>
    </row>
    <row r="100" spans="1:34" ht="13">
      <c r="A100" s="295" t="s">
        <v>412</v>
      </c>
      <c r="B100" s="155"/>
      <c r="C100" s="277"/>
      <c r="D100" s="278"/>
      <c r="E100" s="278"/>
      <c r="F100" s="278"/>
      <c r="G100" s="278"/>
      <c r="H100" s="278"/>
      <c r="I100" s="278"/>
      <c r="J100" s="278"/>
      <c r="K100" s="278"/>
      <c r="L100" s="278"/>
      <c r="M100" s="278"/>
      <c r="N100" s="279"/>
      <c r="O100" s="278"/>
      <c r="P100" s="278"/>
      <c r="Q100" s="278"/>
      <c r="R100" s="278"/>
      <c r="S100" s="278"/>
      <c r="T100" s="278">
        <v>1</v>
      </c>
      <c r="U100" s="278">
        <v>1</v>
      </c>
      <c r="V100" s="278">
        <v>1</v>
      </c>
      <c r="W100" s="278"/>
      <c r="X100" s="278"/>
      <c r="Y100" s="278"/>
      <c r="Z100" s="556"/>
      <c r="AA100" s="557"/>
      <c r="AB100" s="290"/>
      <c r="AC100" s="290">
        <v>8</v>
      </c>
      <c r="AD100" s="290"/>
      <c r="AE100" s="497">
        <v>790</v>
      </c>
      <c r="AF100" s="554">
        <f t="shared" si="1"/>
        <v>0</v>
      </c>
      <c r="AG100" s="555">
        <f t="shared" si="2"/>
        <v>7584</v>
      </c>
      <c r="AH100" s="156"/>
    </row>
    <row r="101" spans="1:34" ht="13">
      <c r="A101" s="295" t="s">
        <v>413</v>
      </c>
      <c r="B101" s="155"/>
      <c r="C101" s="277"/>
      <c r="D101" s="278"/>
      <c r="E101" s="278"/>
      <c r="F101" s="278"/>
      <c r="G101" s="278"/>
      <c r="H101" s="278"/>
      <c r="I101" s="278"/>
      <c r="J101" s="278"/>
      <c r="K101" s="278"/>
      <c r="L101" s="278"/>
      <c r="M101" s="278"/>
      <c r="N101" s="279"/>
      <c r="O101" s="278"/>
      <c r="P101" s="278"/>
      <c r="Q101" s="278"/>
      <c r="R101" s="278"/>
      <c r="S101" s="278"/>
      <c r="T101" s="278">
        <v>1</v>
      </c>
      <c r="U101" s="278">
        <v>1</v>
      </c>
      <c r="V101" s="278">
        <v>1</v>
      </c>
      <c r="W101" s="278"/>
      <c r="X101" s="278"/>
      <c r="Y101" s="278"/>
      <c r="Z101" s="556"/>
      <c r="AA101" s="557"/>
      <c r="AB101" s="290"/>
      <c r="AC101" s="290">
        <v>5</v>
      </c>
      <c r="AD101" s="290"/>
      <c r="AE101" s="497">
        <v>900</v>
      </c>
      <c r="AF101" s="554">
        <f t="shared" si="1"/>
        <v>0</v>
      </c>
      <c r="AG101" s="555">
        <f t="shared" si="2"/>
        <v>5400</v>
      </c>
      <c r="AH101" s="156"/>
    </row>
    <row r="102" spans="1:34">
      <c r="A102" s="294" t="s">
        <v>394</v>
      </c>
      <c r="B102" s="155"/>
      <c r="C102" s="277"/>
      <c r="D102" s="278"/>
      <c r="E102" s="278"/>
      <c r="F102" s="278"/>
      <c r="G102" s="278"/>
      <c r="H102" s="278"/>
      <c r="I102" s="278"/>
      <c r="J102" s="278"/>
      <c r="K102" s="278"/>
      <c r="L102" s="278"/>
      <c r="M102" s="278"/>
      <c r="N102" s="279"/>
      <c r="O102" s="278"/>
      <c r="P102" s="278"/>
      <c r="Q102" s="278"/>
      <c r="R102" s="278"/>
      <c r="S102" s="278"/>
      <c r="T102" s="278"/>
      <c r="U102" s="278"/>
      <c r="V102" s="278"/>
      <c r="W102" s="278"/>
      <c r="X102" s="278"/>
      <c r="Y102" s="278"/>
      <c r="Z102" s="556"/>
      <c r="AA102" s="557"/>
      <c r="AB102" s="290"/>
      <c r="AC102" s="290"/>
      <c r="AD102" s="290"/>
      <c r="AE102" s="497"/>
      <c r="AF102" s="554">
        <f t="shared" si="1"/>
        <v>0</v>
      </c>
      <c r="AG102" s="555">
        <f t="shared" si="2"/>
        <v>0</v>
      </c>
      <c r="AH102" s="156"/>
    </row>
    <row r="103" spans="1:34" ht="13">
      <c r="A103" s="295" t="s">
        <v>403</v>
      </c>
      <c r="B103" s="155"/>
      <c r="C103" s="277"/>
      <c r="D103" s="278"/>
      <c r="E103" s="278"/>
      <c r="F103" s="278"/>
      <c r="G103" s="278">
        <v>1</v>
      </c>
      <c r="H103" s="278">
        <v>1</v>
      </c>
      <c r="I103" s="278">
        <v>1</v>
      </c>
      <c r="J103" s="278">
        <v>1</v>
      </c>
      <c r="K103" s="278">
        <v>1</v>
      </c>
      <c r="L103" s="278">
        <v>1</v>
      </c>
      <c r="M103" s="278"/>
      <c r="N103" s="279"/>
      <c r="O103" s="278"/>
      <c r="P103" s="278"/>
      <c r="Q103" s="278"/>
      <c r="R103" s="278"/>
      <c r="S103" s="278"/>
      <c r="T103" s="278"/>
      <c r="U103" s="278"/>
      <c r="V103" s="278"/>
      <c r="W103" s="278"/>
      <c r="X103" s="278"/>
      <c r="Y103" s="278"/>
      <c r="Z103" s="556"/>
      <c r="AA103" s="557"/>
      <c r="AB103" s="290"/>
      <c r="AC103" s="290">
        <v>35</v>
      </c>
      <c r="AD103" s="290"/>
      <c r="AE103" s="497">
        <v>910</v>
      </c>
      <c r="AF103" s="554"/>
      <c r="AG103" s="555">
        <f t="shared" si="2"/>
        <v>38220</v>
      </c>
      <c r="AH103" s="156"/>
    </row>
    <row r="104" spans="1:34" ht="13">
      <c r="A104" s="295" t="s">
        <v>404</v>
      </c>
      <c r="B104" s="155"/>
      <c r="C104" s="277"/>
      <c r="D104" s="278"/>
      <c r="E104" s="278"/>
      <c r="F104" s="278"/>
      <c r="G104" s="278">
        <v>1</v>
      </c>
      <c r="H104" s="278">
        <v>1</v>
      </c>
      <c r="I104" s="278">
        <v>1</v>
      </c>
      <c r="J104" s="278">
        <v>1</v>
      </c>
      <c r="K104" s="278">
        <v>1</v>
      </c>
      <c r="L104" s="278">
        <v>1</v>
      </c>
      <c r="M104" s="278"/>
      <c r="N104" s="279"/>
      <c r="O104" s="278"/>
      <c r="P104" s="278"/>
      <c r="Q104" s="278"/>
      <c r="R104" s="278"/>
      <c r="S104" s="278"/>
      <c r="T104" s="278"/>
      <c r="U104" s="278"/>
      <c r="V104" s="278"/>
      <c r="W104" s="278"/>
      <c r="X104" s="278"/>
      <c r="Y104" s="278"/>
      <c r="Z104" s="556"/>
      <c r="AA104" s="557"/>
      <c r="AB104" s="290"/>
      <c r="AC104" s="290">
        <v>97</v>
      </c>
      <c r="AD104" s="290"/>
      <c r="AE104" s="497">
        <v>740</v>
      </c>
      <c r="AF104" s="554"/>
      <c r="AG104" s="555">
        <f t="shared" si="2"/>
        <v>86136</v>
      </c>
      <c r="AH104" s="156"/>
    </row>
    <row r="105" spans="1:34" ht="13">
      <c r="A105" s="295" t="s">
        <v>405</v>
      </c>
      <c r="B105" s="155"/>
      <c r="C105" s="277"/>
      <c r="D105" s="278"/>
      <c r="E105" s="278"/>
      <c r="F105" s="278"/>
      <c r="G105" s="278">
        <v>1</v>
      </c>
      <c r="H105" s="278">
        <v>1</v>
      </c>
      <c r="I105" s="278">
        <v>1</v>
      </c>
      <c r="J105" s="278">
        <v>1</v>
      </c>
      <c r="K105" s="278">
        <v>1</v>
      </c>
      <c r="L105" s="278">
        <v>1</v>
      </c>
      <c r="M105" s="278"/>
      <c r="N105" s="279"/>
      <c r="O105" s="278"/>
      <c r="P105" s="278"/>
      <c r="Q105" s="278"/>
      <c r="R105" s="278"/>
      <c r="S105" s="278"/>
      <c r="T105" s="278"/>
      <c r="U105" s="278"/>
      <c r="V105" s="278"/>
      <c r="W105" s="278"/>
      <c r="X105" s="278"/>
      <c r="Y105" s="278"/>
      <c r="Z105" s="556"/>
      <c r="AA105" s="557"/>
      <c r="AB105" s="290"/>
      <c r="AC105" s="290">
        <v>9</v>
      </c>
      <c r="AD105" s="290"/>
      <c r="AE105" s="497">
        <v>600</v>
      </c>
      <c r="AF105" s="554"/>
      <c r="AG105" s="555">
        <f t="shared" si="2"/>
        <v>6480</v>
      </c>
      <c r="AH105" s="156"/>
    </row>
    <row r="106" spans="1:34" ht="13">
      <c r="A106" s="295" t="s">
        <v>406</v>
      </c>
      <c r="B106" s="155"/>
      <c r="C106" s="277"/>
      <c r="D106" s="278"/>
      <c r="E106" s="278"/>
      <c r="F106" s="278"/>
      <c r="G106" s="278">
        <v>1</v>
      </c>
      <c r="H106" s="278">
        <v>1</v>
      </c>
      <c r="I106" s="278">
        <v>1</v>
      </c>
      <c r="J106" s="278">
        <v>1</v>
      </c>
      <c r="K106" s="278">
        <v>1</v>
      </c>
      <c r="L106" s="278">
        <v>1</v>
      </c>
      <c r="M106" s="278"/>
      <c r="N106" s="279"/>
      <c r="O106" s="278"/>
      <c r="P106" s="278"/>
      <c r="Q106" s="278"/>
      <c r="R106" s="278"/>
      <c r="S106" s="278"/>
      <c r="T106" s="278"/>
      <c r="U106" s="278"/>
      <c r="V106" s="278"/>
      <c r="W106" s="278"/>
      <c r="X106" s="278"/>
      <c r="Y106" s="278"/>
      <c r="Z106" s="556"/>
      <c r="AA106" s="557"/>
      <c r="AB106" s="290"/>
      <c r="AC106" s="290">
        <v>2</v>
      </c>
      <c r="AD106" s="290"/>
      <c r="AE106" s="497">
        <v>900</v>
      </c>
      <c r="AF106" s="554"/>
      <c r="AG106" s="555">
        <f t="shared" si="2"/>
        <v>2160</v>
      </c>
      <c r="AH106" s="156"/>
    </row>
    <row r="107" spans="1:34" ht="13">
      <c r="A107" s="295" t="s">
        <v>407</v>
      </c>
      <c r="B107" s="155"/>
      <c r="C107" s="277"/>
      <c r="D107" s="278"/>
      <c r="E107" s="278"/>
      <c r="F107" s="278"/>
      <c r="G107" s="278"/>
      <c r="H107" s="278"/>
      <c r="I107" s="278"/>
      <c r="J107" s="278"/>
      <c r="K107" s="278">
        <v>1</v>
      </c>
      <c r="L107" s="278">
        <v>1</v>
      </c>
      <c r="M107" s="278">
        <v>1</v>
      </c>
      <c r="N107" s="279">
        <v>1</v>
      </c>
      <c r="O107" s="278">
        <v>1</v>
      </c>
      <c r="P107" s="278">
        <v>1</v>
      </c>
      <c r="Q107" s="278">
        <v>1</v>
      </c>
      <c r="R107" s="278"/>
      <c r="S107" s="278"/>
      <c r="T107" s="278"/>
      <c r="U107" s="278"/>
      <c r="V107" s="278"/>
      <c r="W107" s="278"/>
      <c r="X107" s="278"/>
      <c r="Y107" s="278"/>
      <c r="Z107" s="556"/>
      <c r="AA107" s="557"/>
      <c r="AB107" s="290"/>
      <c r="AC107" s="290">
        <v>183</v>
      </c>
      <c r="AD107" s="290"/>
      <c r="AE107" s="497">
        <v>650</v>
      </c>
      <c r="AF107" s="554"/>
      <c r="AG107" s="555">
        <f t="shared" si="2"/>
        <v>142740</v>
      </c>
      <c r="AH107" s="156"/>
    </row>
    <row r="108" spans="1:34" ht="13">
      <c r="A108" s="295" t="s">
        <v>408</v>
      </c>
      <c r="B108" s="155"/>
      <c r="C108" s="277"/>
      <c r="D108" s="278"/>
      <c r="E108" s="278"/>
      <c r="F108" s="278"/>
      <c r="G108" s="278"/>
      <c r="H108" s="278"/>
      <c r="I108" s="278"/>
      <c r="J108" s="278"/>
      <c r="K108" s="278">
        <v>1</v>
      </c>
      <c r="L108" s="278">
        <v>1</v>
      </c>
      <c r="M108" s="278">
        <v>1</v>
      </c>
      <c r="N108" s="279">
        <v>1</v>
      </c>
      <c r="O108" s="278">
        <v>1</v>
      </c>
      <c r="P108" s="278">
        <v>1</v>
      </c>
      <c r="Q108" s="278">
        <v>1</v>
      </c>
      <c r="R108" s="278"/>
      <c r="S108" s="278"/>
      <c r="T108" s="278"/>
      <c r="U108" s="278"/>
      <c r="V108" s="278"/>
      <c r="W108" s="278"/>
      <c r="X108" s="278"/>
      <c r="Y108" s="278"/>
      <c r="Z108" s="556"/>
      <c r="AA108" s="557"/>
      <c r="AB108" s="290"/>
      <c r="AC108" s="290">
        <v>36</v>
      </c>
      <c r="AD108" s="290"/>
      <c r="AE108" s="497">
        <v>600</v>
      </c>
      <c r="AF108" s="554"/>
      <c r="AG108" s="555">
        <f t="shared" si="2"/>
        <v>25920</v>
      </c>
      <c r="AH108" s="156"/>
    </row>
    <row r="109" spans="1:34" ht="13">
      <c r="A109" s="295" t="s">
        <v>407</v>
      </c>
      <c r="B109" s="155"/>
      <c r="C109" s="277"/>
      <c r="D109" s="278"/>
      <c r="E109" s="278"/>
      <c r="F109" s="278"/>
      <c r="G109" s="278"/>
      <c r="H109" s="278"/>
      <c r="I109" s="278"/>
      <c r="J109" s="278"/>
      <c r="K109" s="278">
        <v>1</v>
      </c>
      <c r="L109" s="278">
        <v>1</v>
      </c>
      <c r="M109" s="278">
        <v>1</v>
      </c>
      <c r="N109" s="279">
        <v>1</v>
      </c>
      <c r="O109" s="278">
        <v>1</v>
      </c>
      <c r="P109" s="278">
        <v>1</v>
      </c>
      <c r="Q109" s="278">
        <v>1</v>
      </c>
      <c r="R109" s="278"/>
      <c r="S109" s="278"/>
      <c r="T109" s="278"/>
      <c r="U109" s="278"/>
      <c r="V109" s="278"/>
      <c r="W109" s="278"/>
      <c r="X109" s="278"/>
      <c r="Y109" s="278"/>
      <c r="Z109" s="556"/>
      <c r="AA109" s="557"/>
      <c r="AB109" s="290"/>
      <c r="AC109" s="290"/>
      <c r="AD109" s="290"/>
      <c r="AE109" s="497">
        <v>650</v>
      </c>
      <c r="AF109" s="554"/>
      <c r="AG109" s="555">
        <f t="shared" si="2"/>
        <v>0</v>
      </c>
      <c r="AH109" s="156"/>
    </row>
    <row r="110" spans="1:34" ht="13">
      <c r="A110" s="295" t="s">
        <v>409</v>
      </c>
      <c r="B110" s="155"/>
      <c r="C110" s="277"/>
      <c r="D110" s="278"/>
      <c r="E110" s="278"/>
      <c r="F110" s="278"/>
      <c r="G110" s="278"/>
      <c r="H110" s="278"/>
      <c r="I110" s="278"/>
      <c r="J110" s="278"/>
      <c r="K110" s="278"/>
      <c r="L110" s="278"/>
      <c r="M110" s="278"/>
      <c r="N110" s="279"/>
      <c r="O110" s="278"/>
      <c r="P110" s="278"/>
      <c r="Q110" s="278">
        <v>1</v>
      </c>
      <c r="R110" s="278">
        <v>1</v>
      </c>
      <c r="S110" s="278">
        <v>1</v>
      </c>
      <c r="T110" s="278">
        <v>1</v>
      </c>
      <c r="U110" s="278"/>
      <c r="V110" s="278"/>
      <c r="W110" s="278"/>
      <c r="X110" s="278"/>
      <c r="Y110" s="278"/>
      <c r="Z110" s="556"/>
      <c r="AA110" s="557"/>
      <c r="AB110" s="290"/>
      <c r="AC110" s="290">
        <v>29</v>
      </c>
      <c r="AD110" s="290"/>
      <c r="AE110" s="497">
        <v>570</v>
      </c>
      <c r="AF110" s="554"/>
      <c r="AG110" s="555">
        <f t="shared" si="2"/>
        <v>19836</v>
      </c>
      <c r="AH110" s="156"/>
    </row>
    <row r="111" spans="1:34" ht="13">
      <c r="A111" s="295" t="s">
        <v>409</v>
      </c>
      <c r="B111" s="155"/>
      <c r="C111" s="277"/>
      <c r="D111" s="278"/>
      <c r="E111" s="278"/>
      <c r="F111" s="278"/>
      <c r="G111" s="278"/>
      <c r="H111" s="278"/>
      <c r="I111" s="278"/>
      <c r="J111" s="278"/>
      <c r="K111" s="278"/>
      <c r="L111" s="278"/>
      <c r="M111" s="278"/>
      <c r="N111" s="279"/>
      <c r="O111" s="278"/>
      <c r="P111" s="278"/>
      <c r="Q111" s="278">
        <v>1</v>
      </c>
      <c r="R111" s="278">
        <v>1</v>
      </c>
      <c r="S111" s="278">
        <v>1</v>
      </c>
      <c r="T111" s="278">
        <v>1</v>
      </c>
      <c r="U111" s="278"/>
      <c r="V111" s="278"/>
      <c r="W111" s="278"/>
      <c r="X111" s="278"/>
      <c r="Y111" s="278"/>
      <c r="Z111" s="556"/>
      <c r="AA111" s="557"/>
      <c r="AB111" s="290"/>
      <c r="AC111" s="290">
        <v>5</v>
      </c>
      <c r="AD111" s="290"/>
      <c r="AE111" s="497">
        <v>570</v>
      </c>
      <c r="AF111" s="554"/>
      <c r="AG111" s="555">
        <f t="shared" si="2"/>
        <v>3420</v>
      </c>
      <c r="AH111" s="156"/>
    </row>
    <row r="112" spans="1:34" ht="13">
      <c r="A112" s="295" t="s">
        <v>410</v>
      </c>
      <c r="B112" s="155"/>
      <c r="C112" s="277"/>
      <c r="D112" s="278"/>
      <c r="E112" s="278"/>
      <c r="F112" s="278"/>
      <c r="G112" s="278"/>
      <c r="H112" s="278"/>
      <c r="I112" s="278"/>
      <c r="J112" s="278"/>
      <c r="K112" s="278"/>
      <c r="L112" s="278"/>
      <c r="M112" s="278"/>
      <c r="N112" s="279"/>
      <c r="O112" s="278"/>
      <c r="P112" s="278"/>
      <c r="Q112" s="278">
        <v>1</v>
      </c>
      <c r="R112" s="278">
        <v>1</v>
      </c>
      <c r="S112" s="278">
        <v>1</v>
      </c>
      <c r="T112" s="278">
        <v>1</v>
      </c>
      <c r="U112" s="278"/>
      <c r="V112" s="278"/>
      <c r="W112" s="278"/>
      <c r="X112" s="278"/>
      <c r="Y112" s="278"/>
      <c r="Z112" s="556"/>
      <c r="AA112" s="557"/>
      <c r="AB112" s="290"/>
      <c r="AC112" s="290">
        <v>2</v>
      </c>
      <c r="AD112" s="290"/>
      <c r="AE112" s="497">
        <v>710</v>
      </c>
      <c r="AF112" s="554"/>
      <c r="AG112" s="555">
        <f t="shared" si="2"/>
        <v>1704</v>
      </c>
      <c r="AH112" s="156"/>
    </row>
    <row r="113" spans="1:34" ht="13">
      <c r="A113" s="295" t="s">
        <v>411</v>
      </c>
      <c r="B113" s="155"/>
      <c r="C113" s="277"/>
      <c r="D113" s="278"/>
      <c r="E113" s="278"/>
      <c r="F113" s="278"/>
      <c r="G113" s="278"/>
      <c r="H113" s="278"/>
      <c r="I113" s="278"/>
      <c r="J113" s="278"/>
      <c r="K113" s="278"/>
      <c r="L113" s="278"/>
      <c r="M113" s="278"/>
      <c r="N113" s="279"/>
      <c r="O113" s="278"/>
      <c r="P113" s="278"/>
      <c r="Q113" s="278"/>
      <c r="R113" s="278"/>
      <c r="S113" s="278"/>
      <c r="T113" s="278">
        <v>1</v>
      </c>
      <c r="U113" s="278">
        <v>1</v>
      </c>
      <c r="V113" s="278">
        <v>1</v>
      </c>
      <c r="W113" s="278"/>
      <c r="X113" s="278"/>
      <c r="Y113" s="278"/>
      <c r="Z113" s="556"/>
      <c r="AA113" s="557"/>
      <c r="AB113" s="290"/>
      <c r="AC113" s="290">
        <v>0</v>
      </c>
      <c r="AD113" s="290"/>
      <c r="AE113" s="497">
        <v>1200</v>
      </c>
      <c r="AF113" s="554"/>
      <c r="AG113" s="555">
        <f t="shared" si="2"/>
        <v>0</v>
      </c>
      <c r="AH113" s="156"/>
    </row>
    <row r="114" spans="1:34" ht="13">
      <c r="A114" s="295" t="s">
        <v>412</v>
      </c>
      <c r="B114" s="155"/>
      <c r="C114" s="277"/>
      <c r="D114" s="278"/>
      <c r="E114" s="278"/>
      <c r="F114" s="278"/>
      <c r="G114" s="278"/>
      <c r="H114" s="278"/>
      <c r="I114" s="278"/>
      <c r="J114" s="278"/>
      <c r="K114" s="278"/>
      <c r="L114" s="278"/>
      <c r="M114" s="278"/>
      <c r="N114" s="279"/>
      <c r="O114" s="278"/>
      <c r="P114" s="278"/>
      <c r="Q114" s="278"/>
      <c r="R114" s="278"/>
      <c r="S114" s="278"/>
      <c r="T114" s="278">
        <v>1</v>
      </c>
      <c r="U114" s="278">
        <v>1</v>
      </c>
      <c r="V114" s="278">
        <v>1</v>
      </c>
      <c r="W114" s="278"/>
      <c r="X114" s="278"/>
      <c r="Y114" s="278"/>
      <c r="Z114" s="556"/>
      <c r="AA114" s="557"/>
      <c r="AB114" s="290"/>
      <c r="AC114" s="290">
        <v>5</v>
      </c>
      <c r="AD114" s="290"/>
      <c r="AE114" s="497">
        <v>790</v>
      </c>
      <c r="AF114" s="554"/>
      <c r="AG114" s="555">
        <f t="shared" si="2"/>
        <v>4740</v>
      </c>
      <c r="AH114" s="156"/>
    </row>
    <row r="115" spans="1:34" ht="13">
      <c r="A115" s="295" t="s">
        <v>413</v>
      </c>
      <c r="B115" s="155"/>
      <c r="C115" s="277"/>
      <c r="D115" s="278"/>
      <c r="E115" s="278"/>
      <c r="F115" s="278"/>
      <c r="G115" s="278"/>
      <c r="H115" s="278"/>
      <c r="I115" s="278"/>
      <c r="J115" s="278"/>
      <c r="K115" s="278"/>
      <c r="L115" s="278"/>
      <c r="M115" s="278"/>
      <c r="N115" s="279"/>
      <c r="O115" s="278"/>
      <c r="P115" s="278"/>
      <c r="Q115" s="278"/>
      <c r="R115" s="278"/>
      <c r="S115" s="278"/>
      <c r="T115" s="278">
        <v>1</v>
      </c>
      <c r="U115" s="278">
        <v>1</v>
      </c>
      <c r="V115" s="278">
        <v>1</v>
      </c>
      <c r="W115" s="278"/>
      <c r="X115" s="278"/>
      <c r="Y115" s="278"/>
      <c r="Z115" s="556"/>
      <c r="AA115" s="557"/>
      <c r="AB115" s="290"/>
      <c r="AC115" s="290">
        <v>3</v>
      </c>
      <c r="AD115" s="290"/>
      <c r="AE115" s="497">
        <v>900</v>
      </c>
      <c r="AF115" s="554">
        <f t="shared" si="1"/>
        <v>0</v>
      </c>
      <c r="AG115" s="555">
        <f t="shared" si="2"/>
        <v>3240</v>
      </c>
      <c r="AH115" s="156"/>
    </row>
    <row r="116" spans="1:34">
      <c r="A116" s="294" t="s">
        <v>395</v>
      </c>
      <c r="B116" s="155"/>
      <c r="C116" s="277"/>
      <c r="D116" s="278"/>
      <c r="E116" s="278"/>
      <c r="F116" s="278"/>
      <c r="G116" s="278"/>
      <c r="H116" s="278"/>
      <c r="I116" s="278"/>
      <c r="J116" s="278"/>
      <c r="K116" s="278"/>
      <c r="L116" s="278"/>
      <c r="M116" s="278"/>
      <c r="N116" s="279"/>
      <c r="O116" s="278"/>
      <c r="P116" s="278"/>
      <c r="Q116" s="278"/>
      <c r="R116" s="278"/>
      <c r="S116" s="278"/>
      <c r="T116" s="278"/>
      <c r="U116" s="278"/>
      <c r="V116" s="278"/>
      <c r="W116" s="278"/>
      <c r="X116" s="278"/>
      <c r="Y116" s="278"/>
      <c r="Z116" s="556"/>
      <c r="AA116" s="557"/>
      <c r="AB116" s="290"/>
      <c r="AC116" s="290"/>
      <c r="AD116" s="290"/>
      <c r="AE116" s="497"/>
      <c r="AF116" s="554">
        <f t="shared" si="1"/>
        <v>0</v>
      </c>
      <c r="AG116" s="555">
        <f t="shared" si="2"/>
        <v>0</v>
      </c>
      <c r="AH116" s="156"/>
    </row>
    <row r="117" spans="1:34" ht="13">
      <c r="A117" s="295" t="s">
        <v>403</v>
      </c>
      <c r="B117" s="155"/>
      <c r="C117" s="277"/>
      <c r="D117" s="278"/>
      <c r="E117" s="278"/>
      <c r="F117" s="278"/>
      <c r="G117" s="278"/>
      <c r="H117" s="278">
        <v>1</v>
      </c>
      <c r="I117" s="278">
        <v>1</v>
      </c>
      <c r="J117" s="278">
        <v>1</v>
      </c>
      <c r="K117" s="278">
        <v>1</v>
      </c>
      <c r="L117" s="278">
        <v>1</v>
      </c>
      <c r="M117" s="278">
        <v>1</v>
      </c>
      <c r="N117" s="279"/>
      <c r="O117" s="278"/>
      <c r="P117" s="278"/>
      <c r="Q117" s="278"/>
      <c r="R117" s="278"/>
      <c r="S117" s="278"/>
      <c r="T117" s="278"/>
      <c r="U117" s="278"/>
      <c r="V117" s="278"/>
      <c r="W117" s="278"/>
      <c r="X117" s="278"/>
      <c r="Y117" s="278"/>
      <c r="Z117" s="556"/>
      <c r="AA117" s="557"/>
      <c r="AB117" s="290"/>
      <c r="AC117" s="290">
        <v>10</v>
      </c>
      <c r="AD117" s="290"/>
      <c r="AE117" s="497">
        <v>910</v>
      </c>
      <c r="AF117" s="554"/>
      <c r="AG117" s="555">
        <f t="shared" si="2"/>
        <v>10920</v>
      </c>
      <c r="AH117" s="156"/>
    </row>
    <row r="118" spans="1:34" ht="13">
      <c r="A118" s="295" t="s">
        <v>404</v>
      </c>
      <c r="B118" s="155"/>
      <c r="C118" s="277"/>
      <c r="D118" s="278"/>
      <c r="E118" s="278"/>
      <c r="F118" s="278"/>
      <c r="G118" s="278"/>
      <c r="H118" s="278">
        <v>1</v>
      </c>
      <c r="I118" s="278">
        <v>1</v>
      </c>
      <c r="J118" s="278">
        <v>1</v>
      </c>
      <c r="K118" s="278">
        <v>1</v>
      </c>
      <c r="L118" s="278">
        <v>1</v>
      </c>
      <c r="M118" s="278">
        <v>1</v>
      </c>
      <c r="N118" s="279"/>
      <c r="O118" s="278"/>
      <c r="P118" s="278"/>
      <c r="Q118" s="278"/>
      <c r="R118" s="278"/>
      <c r="S118" s="278"/>
      <c r="T118" s="278"/>
      <c r="U118" s="278"/>
      <c r="V118" s="278"/>
      <c r="W118" s="278"/>
      <c r="X118" s="278"/>
      <c r="Y118" s="278"/>
      <c r="Z118" s="556"/>
      <c r="AA118" s="557"/>
      <c r="AB118" s="290"/>
      <c r="AC118" s="290">
        <v>30</v>
      </c>
      <c r="AD118" s="290"/>
      <c r="AE118" s="497">
        <v>740</v>
      </c>
      <c r="AF118" s="554"/>
      <c r="AG118" s="555">
        <f t="shared" si="2"/>
        <v>26640</v>
      </c>
      <c r="AH118" s="156"/>
    </row>
    <row r="119" spans="1:34" ht="13">
      <c r="A119" s="295" t="s">
        <v>405</v>
      </c>
      <c r="B119" s="155"/>
      <c r="C119" s="277"/>
      <c r="D119" s="278"/>
      <c r="E119" s="278"/>
      <c r="F119" s="278"/>
      <c r="G119" s="278"/>
      <c r="H119" s="278">
        <v>1</v>
      </c>
      <c r="I119" s="278">
        <v>1</v>
      </c>
      <c r="J119" s="278">
        <v>1</v>
      </c>
      <c r="K119" s="278">
        <v>1</v>
      </c>
      <c r="L119" s="278">
        <v>1</v>
      </c>
      <c r="M119" s="278">
        <v>1</v>
      </c>
      <c r="N119" s="279"/>
      <c r="O119" s="278"/>
      <c r="P119" s="278"/>
      <c r="Q119" s="278"/>
      <c r="R119" s="278"/>
      <c r="S119" s="278"/>
      <c r="T119" s="278"/>
      <c r="U119" s="278"/>
      <c r="V119" s="278"/>
      <c r="W119" s="278"/>
      <c r="X119" s="278"/>
      <c r="Y119" s="278"/>
      <c r="Z119" s="556"/>
      <c r="AA119" s="557"/>
      <c r="AB119" s="290"/>
      <c r="AC119" s="290">
        <v>3</v>
      </c>
      <c r="AD119" s="290"/>
      <c r="AE119" s="497">
        <v>600</v>
      </c>
      <c r="AF119" s="554"/>
      <c r="AG119" s="555">
        <f t="shared" si="2"/>
        <v>2160</v>
      </c>
      <c r="AH119" s="156"/>
    </row>
    <row r="120" spans="1:34" ht="13">
      <c r="A120" s="295" t="s">
        <v>406</v>
      </c>
      <c r="B120" s="155"/>
      <c r="C120" s="277"/>
      <c r="D120" s="278"/>
      <c r="E120" s="278"/>
      <c r="F120" s="278"/>
      <c r="G120" s="278"/>
      <c r="H120" s="278">
        <v>1</v>
      </c>
      <c r="I120" s="278">
        <v>1</v>
      </c>
      <c r="J120" s="278">
        <v>1</v>
      </c>
      <c r="K120" s="278">
        <v>1</v>
      </c>
      <c r="L120" s="278">
        <v>1</v>
      </c>
      <c r="M120" s="278">
        <v>1</v>
      </c>
      <c r="N120" s="279"/>
      <c r="O120" s="278"/>
      <c r="P120" s="278"/>
      <c r="Q120" s="278"/>
      <c r="R120" s="278"/>
      <c r="S120" s="278"/>
      <c r="T120" s="278"/>
      <c r="U120" s="278"/>
      <c r="V120" s="278"/>
      <c r="W120" s="278"/>
      <c r="X120" s="278"/>
      <c r="Y120" s="278"/>
      <c r="Z120" s="556"/>
      <c r="AA120" s="557"/>
      <c r="AB120" s="290"/>
      <c r="AC120" s="290">
        <v>0</v>
      </c>
      <c r="AD120" s="290"/>
      <c r="AE120" s="497">
        <v>900</v>
      </c>
      <c r="AF120" s="554"/>
      <c r="AG120" s="555">
        <f t="shared" si="2"/>
        <v>0</v>
      </c>
      <c r="AH120" s="156"/>
    </row>
    <row r="121" spans="1:34" ht="13">
      <c r="A121" s="295" t="s">
        <v>407</v>
      </c>
      <c r="B121" s="155"/>
      <c r="C121" s="277"/>
      <c r="D121" s="278"/>
      <c r="E121" s="278"/>
      <c r="F121" s="278"/>
      <c r="G121" s="278"/>
      <c r="H121" s="278"/>
      <c r="I121" s="278"/>
      <c r="J121" s="278"/>
      <c r="K121" s="278"/>
      <c r="L121" s="278">
        <v>1</v>
      </c>
      <c r="M121" s="278">
        <v>1</v>
      </c>
      <c r="N121" s="279">
        <v>1</v>
      </c>
      <c r="O121" s="278">
        <v>1</v>
      </c>
      <c r="P121" s="278">
        <v>1</v>
      </c>
      <c r="Q121" s="278">
        <v>1</v>
      </c>
      <c r="R121" s="278">
        <v>1</v>
      </c>
      <c r="S121" s="278"/>
      <c r="T121" s="278"/>
      <c r="U121" s="278"/>
      <c r="V121" s="278"/>
      <c r="W121" s="278"/>
      <c r="X121" s="278"/>
      <c r="Y121" s="278"/>
      <c r="Z121" s="556"/>
      <c r="AA121" s="557"/>
      <c r="AB121" s="290"/>
      <c r="AC121" s="290">
        <v>57</v>
      </c>
      <c r="AD121" s="290"/>
      <c r="AE121" s="497">
        <v>650</v>
      </c>
      <c r="AF121" s="554"/>
      <c r="AG121" s="555">
        <f t="shared" si="2"/>
        <v>44460</v>
      </c>
      <c r="AH121" s="156"/>
    </row>
    <row r="122" spans="1:34" ht="13">
      <c r="A122" s="295" t="s">
        <v>408</v>
      </c>
      <c r="B122" s="155"/>
      <c r="C122" s="277"/>
      <c r="D122" s="278"/>
      <c r="E122" s="278"/>
      <c r="F122" s="278"/>
      <c r="G122" s="278"/>
      <c r="H122" s="278"/>
      <c r="I122" s="278"/>
      <c r="J122" s="278"/>
      <c r="K122" s="278"/>
      <c r="L122" s="278">
        <v>1</v>
      </c>
      <c r="M122" s="278">
        <v>1</v>
      </c>
      <c r="N122" s="279">
        <v>1</v>
      </c>
      <c r="O122" s="278">
        <v>1</v>
      </c>
      <c r="P122" s="278">
        <v>1</v>
      </c>
      <c r="Q122" s="278">
        <v>1</v>
      </c>
      <c r="R122" s="278">
        <v>1</v>
      </c>
      <c r="S122" s="278"/>
      <c r="T122" s="278"/>
      <c r="U122" s="278"/>
      <c r="V122" s="278"/>
      <c r="W122" s="278"/>
      <c r="X122" s="278"/>
      <c r="Y122" s="278"/>
      <c r="Z122" s="556"/>
      <c r="AA122" s="557"/>
      <c r="AB122" s="290"/>
      <c r="AC122" s="290">
        <v>11</v>
      </c>
      <c r="AD122" s="290"/>
      <c r="AE122" s="497">
        <v>600</v>
      </c>
      <c r="AF122" s="554"/>
      <c r="AG122" s="555">
        <f t="shared" si="2"/>
        <v>7920</v>
      </c>
      <c r="AH122" s="156"/>
    </row>
    <row r="123" spans="1:34" ht="13">
      <c r="A123" s="295" t="s">
        <v>407</v>
      </c>
      <c r="B123" s="155"/>
      <c r="C123" s="277"/>
      <c r="D123" s="278"/>
      <c r="E123" s="278"/>
      <c r="F123" s="278"/>
      <c r="G123" s="278"/>
      <c r="H123" s="278"/>
      <c r="I123" s="278"/>
      <c r="J123" s="278"/>
      <c r="K123" s="278"/>
      <c r="L123" s="278">
        <v>1</v>
      </c>
      <c r="M123" s="278">
        <v>1</v>
      </c>
      <c r="N123" s="279">
        <v>1</v>
      </c>
      <c r="O123" s="278">
        <v>1</v>
      </c>
      <c r="P123" s="278">
        <v>1</v>
      </c>
      <c r="Q123" s="278">
        <v>1</v>
      </c>
      <c r="R123" s="278">
        <v>1</v>
      </c>
      <c r="S123" s="278"/>
      <c r="T123" s="278"/>
      <c r="U123" s="278"/>
      <c r="V123" s="278"/>
      <c r="W123" s="278"/>
      <c r="X123" s="278"/>
      <c r="Y123" s="278"/>
      <c r="Z123" s="556"/>
      <c r="AA123" s="557"/>
      <c r="AB123" s="290"/>
      <c r="AC123" s="290">
        <v>5</v>
      </c>
      <c r="AD123" s="290"/>
      <c r="AE123" s="497">
        <v>650</v>
      </c>
      <c r="AF123" s="554"/>
      <c r="AG123" s="555">
        <f t="shared" si="2"/>
        <v>3900</v>
      </c>
      <c r="AH123" s="156"/>
    </row>
    <row r="124" spans="1:34" ht="13">
      <c r="A124" s="295" t="s">
        <v>409</v>
      </c>
      <c r="B124" s="155"/>
      <c r="C124" s="277"/>
      <c r="D124" s="278"/>
      <c r="E124" s="278"/>
      <c r="F124" s="278"/>
      <c r="G124" s="278"/>
      <c r="H124" s="278"/>
      <c r="I124" s="278"/>
      <c r="J124" s="278"/>
      <c r="K124" s="278"/>
      <c r="L124" s="278"/>
      <c r="M124" s="278"/>
      <c r="N124" s="279"/>
      <c r="O124" s="278"/>
      <c r="P124" s="278"/>
      <c r="Q124" s="278"/>
      <c r="R124" s="278">
        <v>1</v>
      </c>
      <c r="S124" s="278">
        <v>1</v>
      </c>
      <c r="T124" s="278">
        <v>1</v>
      </c>
      <c r="U124" s="278">
        <v>1</v>
      </c>
      <c r="V124" s="278"/>
      <c r="W124" s="278"/>
      <c r="X124" s="278"/>
      <c r="Y124" s="278"/>
      <c r="Z124" s="556"/>
      <c r="AA124" s="557"/>
      <c r="AB124" s="290"/>
      <c r="AC124" s="290">
        <v>9</v>
      </c>
      <c r="AD124" s="290"/>
      <c r="AE124" s="497">
        <v>570</v>
      </c>
      <c r="AF124" s="554"/>
      <c r="AG124" s="555">
        <f t="shared" si="2"/>
        <v>6156</v>
      </c>
      <c r="AH124" s="156"/>
    </row>
    <row r="125" spans="1:34" ht="13">
      <c r="A125" s="295" t="s">
        <v>409</v>
      </c>
      <c r="B125" s="155"/>
      <c r="C125" s="277"/>
      <c r="D125" s="278"/>
      <c r="E125" s="278"/>
      <c r="F125" s="278"/>
      <c r="G125" s="278"/>
      <c r="H125" s="278"/>
      <c r="I125" s="278"/>
      <c r="J125" s="278"/>
      <c r="K125" s="278"/>
      <c r="L125" s="278"/>
      <c r="M125" s="278"/>
      <c r="N125" s="279"/>
      <c r="O125" s="278"/>
      <c r="P125" s="278"/>
      <c r="Q125" s="278"/>
      <c r="R125" s="278">
        <v>1</v>
      </c>
      <c r="S125" s="278">
        <v>1</v>
      </c>
      <c r="T125" s="278">
        <v>1</v>
      </c>
      <c r="U125" s="278">
        <v>1</v>
      </c>
      <c r="V125" s="278"/>
      <c r="W125" s="278"/>
      <c r="X125" s="278"/>
      <c r="Y125" s="278"/>
      <c r="Z125" s="556"/>
      <c r="AA125" s="557"/>
      <c r="AB125" s="290"/>
      <c r="AC125" s="290">
        <v>1</v>
      </c>
      <c r="AD125" s="290"/>
      <c r="AE125" s="497">
        <v>570</v>
      </c>
      <c r="AF125" s="554"/>
      <c r="AG125" s="555">
        <f t="shared" si="2"/>
        <v>684</v>
      </c>
      <c r="AH125" s="156"/>
    </row>
    <row r="126" spans="1:34" ht="13">
      <c r="A126" s="295" t="s">
        <v>410</v>
      </c>
      <c r="B126" s="155"/>
      <c r="C126" s="277"/>
      <c r="D126" s="278"/>
      <c r="E126" s="278"/>
      <c r="F126" s="278"/>
      <c r="G126" s="278"/>
      <c r="H126" s="278"/>
      <c r="I126" s="278"/>
      <c r="J126" s="278"/>
      <c r="K126" s="278"/>
      <c r="L126" s="278"/>
      <c r="M126" s="278"/>
      <c r="N126" s="279"/>
      <c r="O126" s="278"/>
      <c r="P126" s="278"/>
      <c r="Q126" s="278"/>
      <c r="R126" s="278">
        <v>1</v>
      </c>
      <c r="S126" s="278">
        <v>1</v>
      </c>
      <c r="T126" s="278">
        <v>1</v>
      </c>
      <c r="U126" s="278">
        <v>1</v>
      </c>
      <c r="V126" s="278"/>
      <c r="W126" s="278"/>
      <c r="X126" s="278"/>
      <c r="Y126" s="278"/>
      <c r="Z126" s="556"/>
      <c r="AA126" s="557"/>
      <c r="AB126" s="290"/>
      <c r="AC126" s="290">
        <v>0</v>
      </c>
      <c r="AD126" s="290"/>
      <c r="AE126" s="497">
        <v>710</v>
      </c>
      <c r="AF126" s="554"/>
      <c r="AG126" s="555">
        <f t="shared" si="2"/>
        <v>0</v>
      </c>
      <c r="AH126" s="156"/>
    </row>
    <row r="127" spans="1:34" ht="13">
      <c r="A127" s="295" t="s">
        <v>411</v>
      </c>
      <c r="B127" s="155"/>
      <c r="C127" s="277"/>
      <c r="D127" s="278"/>
      <c r="E127" s="278"/>
      <c r="F127" s="278"/>
      <c r="G127" s="278"/>
      <c r="H127" s="278"/>
      <c r="I127" s="278"/>
      <c r="J127" s="278"/>
      <c r="K127" s="278"/>
      <c r="L127" s="278"/>
      <c r="M127" s="278"/>
      <c r="N127" s="279"/>
      <c r="O127" s="278"/>
      <c r="P127" s="278"/>
      <c r="Q127" s="278"/>
      <c r="R127" s="278"/>
      <c r="S127" s="278"/>
      <c r="T127" s="278"/>
      <c r="U127" s="278">
        <v>1</v>
      </c>
      <c r="V127" s="278">
        <v>1</v>
      </c>
      <c r="W127" s="278">
        <v>1</v>
      </c>
      <c r="X127" s="278"/>
      <c r="Y127" s="278"/>
      <c r="Z127" s="556"/>
      <c r="AA127" s="557"/>
      <c r="AB127" s="290"/>
      <c r="AC127" s="290">
        <v>0</v>
      </c>
      <c r="AD127" s="290"/>
      <c r="AE127" s="497">
        <v>1200</v>
      </c>
      <c r="AF127" s="554"/>
      <c r="AG127" s="555">
        <f t="shared" si="2"/>
        <v>0</v>
      </c>
      <c r="AH127" s="156"/>
    </row>
    <row r="128" spans="1:34" ht="13">
      <c r="A128" s="295" t="s">
        <v>412</v>
      </c>
      <c r="B128" s="155"/>
      <c r="C128" s="277"/>
      <c r="D128" s="278"/>
      <c r="E128" s="278"/>
      <c r="F128" s="278"/>
      <c r="G128" s="278"/>
      <c r="H128" s="278"/>
      <c r="I128" s="278"/>
      <c r="J128" s="278"/>
      <c r="K128" s="278"/>
      <c r="L128" s="278"/>
      <c r="M128" s="278"/>
      <c r="N128" s="279"/>
      <c r="O128" s="278"/>
      <c r="P128" s="278"/>
      <c r="Q128" s="278"/>
      <c r="R128" s="278"/>
      <c r="S128" s="278"/>
      <c r="T128" s="278"/>
      <c r="U128" s="278">
        <v>1</v>
      </c>
      <c r="V128" s="278">
        <v>1</v>
      </c>
      <c r="W128" s="278">
        <v>1</v>
      </c>
      <c r="X128" s="278"/>
      <c r="Y128" s="278"/>
      <c r="Z128" s="556"/>
      <c r="AA128" s="557"/>
      <c r="AB128" s="290"/>
      <c r="AC128" s="290">
        <v>1</v>
      </c>
      <c r="AD128" s="290"/>
      <c r="AE128" s="497">
        <v>790</v>
      </c>
      <c r="AF128" s="554"/>
      <c r="AG128" s="555">
        <f t="shared" si="2"/>
        <v>948</v>
      </c>
      <c r="AH128" s="156"/>
    </row>
    <row r="129" spans="1:34" ht="13">
      <c r="A129" s="295" t="s">
        <v>413</v>
      </c>
      <c r="B129" s="155"/>
      <c r="C129" s="277"/>
      <c r="D129" s="278"/>
      <c r="E129" s="278"/>
      <c r="F129" s="278"/>
      <c r="G129" s="278"/>
      <c r="H129" s="278"/>
      <c r="I129" s="278"/>
      <c r="J129" s="278"/>
      <c r="K129" s="278"/>
      <c r="L129" s="278"/>
      <c r="M129" s="278"/>
      <c r="N129" s="279"/>
      <c r="O129" s="278"/>
      <c r="P129" s="278"/>
      <c r="Q129" s="278"/>
      <c r="R129" s="278"/>
      <c r="S129" s="278"/>
      <c r="T129" s="278"/>
      <c r="U129" s="278">
        <v>1</v>
      </c>
      <c r="V129" s="278">
        <v>1</v>
      </c>
      <c r="W129" s="278">
        <v>1</v>
      </c>
      <c r="X129" s="278"/>
      <c r="Y129" s="278"/>
      <c r="Z129" s="556"/>
      <c r="AA129" s="557"/>
      <c r="AB129" s="290"/>
      <c r="AC129" s="290">
        <v>1</v>
      </c>
      <c r="AD129" s="290"/>
      <c r="AE129" s="497">
        <v>900</v>
      </c>
      <c r="AF129" s="554">
        <f t="shared" si="1"/>
        <v>0</v>
      </c>
      <c r="AG129" s="555">
        <f t="shared" si="2"/>
        <v>1080</v>
      </c>
      <c r="AH129" s="156"/>
    </row>
    <row r="130" spans="1:34">
      <c r="A130" s="294" t="s">
        <v>396</v>
      </c>
      <c r="B130" s="155"/>
      <c r="C130" s="277"/>
      <c r="D130" s="278"/>
      <c r="E130" s="278"/>
      <c r="F130" s="278"/>
      <c r="G130" s="278"/>
      <c r="H130" s="278"/>
      <c r="I130" s="278"/>
      <c r="J130" s="278"/>
      <c r="K130" s="278"/>
      <c r="L130" s="278"/>
      <c r="M130" s="278"/>
      <c r="N130" s="279"/>
      <c r="O130" s="278"/>
      <c r="P130" s="278"/>
      <c r="Q130" s="278"/>
      <c r="R130" s="278"/>
      <c r="S130" s="278"/>
      <c r="T130" s="278"/>
      <c r="U130" s="278"/>
      <c r="V130" s="278"/>
      <c r="W130" s="278"/>
      <c r="X130" s="278"/>
      <c r="Y130" s="278"/>
      <c r="Z130" s="556"/>
      <c r="AA130" s="557"/>
      <c r="AB130" s="290"/>
      <c r="AC130" s="290"/>
      <c r="AD130" s="290"/>
      <c r="AE130" s="497"/>
      <c r="AF130" s="554">
        <f t="shared" si="1"/>
        <v>0</v>
      </c>
      <c r="AG130" s="555">
        <f t="shared" si="2"/>
        <v>0</v>
      </c>
      <c r="AH130" s="156"/>
    </row>
    <row r="131" spans="1:34" ht="13">
      <c r="A131" s="295" t="s">
        <v>403</v>
      </c>
      <c r="B131" s="155"/>
      <c r="C131" s="277"/>
      <c r="D131" s="278"/>
      <c r="E131" s="278"/>
      <c r="F131" s="278"/>
      <c r="G131" s="278"/>
      <c r="H131" s="278">
        <v>1</v>
      </c>
      <c r="I131" s="278">
        <v>1</v>
      </c>
      <c r="J131" s="278">
        <v>1</v>
      </c>
      <c r="K131" s="278">
        <v>1</v>
      </c>
      <c r="L131" s="278">
        <v>1</v>
      </c>
      <c r="M131" s="278">
        <v>1</v>
      </c>
      <c r="N131" s="279"/>
      <c r="O131" s="278"/>
      <c r="P131" s="278"/>
      <c r="Q131" s="278"/>
      <c r="R131" s="278"/>
      <c r="S131" s="278"/>
      <c r="T131" s="278"/>
      <c r="U131" s="278"/>
      <c r="V131" s="278"/>
      <c r="W131" s="278"/>
      <c r="X131" s="278"/>
      <c r="Y131" s="278"/>
      <c r="Z131" s="556"/>
      <c r="AA131" s="557"/>
      <c r="AB131" s="290"/>
      <c r="AC131" s="290">
        <v>39</v>
      </c>
      <c r="AD131" s="290"/>
      <c r="AE131" s="497">
        <v>910</v>
      </c>
      <c r="AF131" s="554"/>
      <c r="AG131" s="555">
        <f t="shared" si="2"/>
        <v>42588</v>
      </c>
      <c r="AH131" s="156"/>
    </row>
    <row r="132" spans="1:34" ht="13">
      <c r="A132" s="295" t="s">
        <v>404</v>
      </c>
      <c r="B132" s="155"/>
      <c r="C132" s="277"/>
      <c r="D132" s="278"/>
      <c r="E132" s="278"/>
      <c r="F132" s="278"/>
      <c r="G132" s="278"/>
      <c r="H132" s="278">
        <v>1</v>
      </c>
      <c r="I132" s="278">
        <v>1</v>
      </c>
      <c r="J132" s="278">
        <v>1</v>
      </c>
      <c r="K132" s="278">
        <v>1</v>
      </c>
      <c r="L132" s="278">
        <v>1</v>
      </c>
      <c r="M132" s="278">
        <v>1</v>
      </c>
      <c r="N132" s="279"/>
      <c r="O132" s="278"/>
      <c r="P132" s="278"/>
      <c r="Q132" s="278"/>
      <c r="R132" s="278"/>
      <c r="S132" s="278"/>
      <c r="T132" s="278"/>
      <c r="U132" s="278"/>
      <c r="V132" s="278"/>
      <c r="W132" s="278"/>
      <c r="X132" s="278"/>
      <c r="Y132" s="278"/>
      <c r="Z132" s="556"/>
      <c r="AA132" s="557"/>
      <c r="AB132" s="290"/>
      <c r="AC132" s="290">
        <v>109</v>
      </c>
      <c r="AD132" s="290"/>
      <c r="AE132" s="497">
        <v>740</v>
      </c>
      <c r="AF132" s="554"/>
      <c r="AG132" s="555">
        <f t="shared" si="2"/>
        <v>96792</v>
      </c>
      <c r="AH132" s="156"/>
    </row>
    <row r="133" spans="1:34" ht="13">
      <c r="A133" s="295" t="s">
        <v>405</v>
      </c>
      <c r="B133" s="155"/>
      <c r="C133" s="277"/>
      <c r="D133" s="278"/>
      <c r="E133" s="278"/>
      <c r="F133" s="278"/>
      <c r="G133" s="278"/>
      <c r="H133" s="278">
        <v>1</v>
      </c>
      <c r="I133" s="278">
        <v>1</v>
      </c>
      <c r="J133" s="278">
        <v>1</v>
      </c>
      <c r="K133" s="278">
        <v>1</v>
      </c>
      <c r="L133" s="278">
        <v>1</v>
      </c>
      <c r="M133" s="278">
        <v>1</v>
      </c>
      <c r="N133" s="279"/>
      <c r="O133" s="278"/>
      <c r="P133" s="278"/>
      <c r="Q133" s="278"/>
      <c r="R133" s="278"/>
      <c r="S133" s="278"/>
      <c r="T133" s="278"/>
      <c r="U133" s="278"/>
      <c r="V133" s="278"/>
      <c r="W133" s="278"/>
      <c r="X133" s="278"/>
      <c r="Y133" s="278"/>
      <c r="Z133" s="556"/>
      <c r="AA133" s="557"/>
      <c r="AB133" s="290"/>
      <c r="AC133" s="290">
        <v>10</v>
      </c>
      <c r="AD133" s="290"/>
      <c r="AE133" s="497">
        <v>600</v>
      </c>
      <c r="AF133" s="554"/>
      <c r="AG133" s="555">
        <f t="shared" si="2"/>
        <v>7200</v>
      </c>
      <c r="AH133" s="156"/>
    </row>
    <row r="134" spans="1:34" ht="13">
      <c r="A134" s="295" t="s">
        <v>406</v>
      </c>
      <c r="B134" s="155"/>
      <c r="C134" s="277"/>
      <c r="D134" s="278"/>
      <c r="E134" s="278"/>
      <c r="F134" s="278"/>
      <c r="G134" s="278"/>
      <c r="H134" s="278">
        <v>1</v>
      </c>
      <c r="I134" s="278">
        <v>1</v>
      </c>
      <c r="J134" s="278">
        <v>1</v>
      </c>
      <c r="K134" s="278">
        <v>1</v>
      </c>
      <c r="L134" s="278">
        <v>1</v>
      </c>
      <c r="M134" s="278">
        <v>1</v>
      </c>
      <c r="N134" s="279"/>
      <c r="O134" s="278"/>
      <c r="P134" s="278"/>
      <c r="Q134" s="278"/>
      <c r="R134" s="278"/>
      <c r="S134" s="278"/>
      <c r="T134" s="278"/>
      <c r="U134" s="278"/>
      <c r="V134" s="278"/>
      <c r="W134" s="278"/>
      <c r="X134" s="278"/>
      <c r="Y134" s="278"/>
      <c r="Z134" s="556"/>
      <c r="AA134" s="557"/>
      <c r="AB134" s="290"/>
      <c r="AC134" s="290">
        <v>2</v>
      </c>
      <c r="AD134" s="290"/>
      <c r="AE134" s="497">
        <v>900</v>
      </c>
      <c r="AF134" s="554"/>
      <c r="AG134" s="555">
        <f t="shared" ref="AG134:AG170" si="3">AC134*AE134*1.2</f>
        <v>2160</v>
      </c>
      <c r="AH134" s="156"/>
    </row>
    <row r="135" spans="1:34" ht="13">
      <c r="A135" s="295" t="s">
        <v>407</v>
      </c>
      <c r="B135" s="155"/>
      <c r="C135" s="277"/>
      <c r="D135" s="278"/>
      <c r="E135" s="278"/>
      <c r="F135" s="278"/>
      <c r="G135" s="278"/>
      <c r="H135" s="278"/>
      <c r="I135" s="278"/>
      <c r="J135" s="278"/>
      <c r="K135" s="278"/>
      <c r="L135" s="278">
        <v>1</v>
      </c>
      <c r="M135" s="278">
        <v>1</v>
      </c>
      <c r="N135" s="279">
        <v>1</v>
      </c>
      <c r="O135" s="278">
        <v>1</v>
      </c>
      <c r="P135" s="278">
        <v>1</v>
      </c>
      <c r="Q135" s="278">
        <v>1</v>
      </c>
      <c r="R135" s="278">
        <v>1</v>
      </c>
      <c r="S135" s="278"/>
      <c r="T135" s="278"/>
      <c r="U135" s="278"/>
      <c r="V135" s="278"/>
      <c r="W135" s="278"/>
      <c r="X135" s="278"/>
      <c r="Y135" s="278"/>
      <c r="Z135" s="556"/>
      <c r="AA135" s="557"/>
      <c r="AB135" s="290"/>
      <c r="AC135" s="290">
        <v>205</v>
      </c>
      <c r="AD135" s="290"/>
      <c r="AE135" s="497">
        <v>650</v>
      </c>
      <c r="AF135" s="554"/>
      <c r="AG135" s="555">
        <f t="shared" si="3"/>
        <v>159900</v>
      </c>
      <c r="AH135" s="156"/>
    </row>
    <row r="136" spans="1:34" ht="13">
      <c r="A136" s="295" t="s">
        <v>408</v>
      </c>
      <c r="B136" s="155"/>
      <c r="C136" s="277"/>
      <c r="D136" s="278"/>
      <c r="E136" s="278"/>
      <c r="F136" s="278"/>
      <c r="G136" s="278"/>
      <c r="H136" s="278"/>
      <c r="I136" s="278"/>
      <c r="J136" s="278"/>
      <c r="K136" s="278"/>
      <c r="L136" s="278">
        <v>1</v>
      </c>
      <c r="M136" s="278">
        <v>1</v>
      </c>
      <c r="N136" s="279">
        <v>1</v>
      </c>
      <c r="O136" s="278">
        <v>1</v>
      </c>
      <c r="P136" s="278">
        <v>1</v>
      </c>
      <c r="Q136" s="278">
        <v>1</v>
      </c>
      <c r="R136" s="278">
        <v>1</v>
      </c>
      <c r="S136" s="278"/>
      <c r="T136" s="278"/>
      <c r="U136" s="278"/>
      <c r="V136" s="278"/>
      <c r="W136" s="278"/>
      <c r="X136" s="278"/>
      <c r="Y136" s="278"/>
      <c r="Z136" s="556"/>
      <c r="AA136" s="557"/>
      <c r="AB136" s="290"/>
      <c r="AC136" s="290">
        <v>40</v>
      </c>
      <c r="AD136" s="290"/>
      <c r="AE136" s="497">
        <v>600</v>
      </c>
      <c r="AF136" s="554"/>
      <c r="AG136" s="555">
        <f t="shared" si="3"/>
        <v>28800</v>
      </c>
      <c r="AH136" s="156"/>
    </row>
    <row r="137" spans="1:34" ht="13">
      <c r="A137" s="295" t="s">
        <v>407</v>
      </c>
      <c r="B137" s="155"/>
      <c r="C137" s="277"/>
      <c r="D137" s="278"/>
      <c r="E137" s="278"/>
      <c r="F137" s="278"/>
      <c r="G137" s="278"/>
      <c r="H137" s="278"/>
      <c r="I137" s="278"/>
      <c r="J137" s="278"/>
      <c r="K137" s="278"/>
      <c r="L137" s="278">
        <v>1</v>
      </c>
      <c r="M137" s="278">
        <v>1</v>
      </c>
      <c r="N137" s="279">
        <v>1</v>
      </c>
      <c r="O137" s="278">
        <v>1</v>
      </c>
      <c r="P137" s="278">
        <v>1</v>
      </c>
      <c r="Q137" s="278">
        <v>1</v>
      </c>
      <c r="R137" s="278">
        <v>1</v>
      </c>
      <c r="S137" s="278"/>
      <c r="T137" s="278"/>
      <c r="U137" s="278"/>
      <c r="V137" s="278"/>
      <c r="W137" s="278"/>
      <c r="X137" s="278"/>
      <c r="Y137" s="278"/>
      <c r="Z137" s="556"/>
      <c r="AA137" s="557"/>
      <c r="AB137" s="290"/>
      <c r="AC137" s="290"/>
      <c r="AD137" s="290"/>
      <c r="AE137" s="497">
        <v>650</v>
      </c>
      <c r="AF137" s="554"/>
      <c r="AG137" s="555">
        <f t="shared" si="3"/>
        <v>0</v>
      </c>
      <c r="AH137" s="156"/>
    </row>
    <row r="138" spans="1:34" ht="13">
      <c r="A138" s="295" t="s">
        <v>409</v>
      </c>
      <c r="B138" s="155"/>
      <c r="C138" s="277"/>
      <c r="D138" s="278"/>
      <c r="E138" s="278"/>
      <c r="F138" s="278"/>
      <c r="G138" s="278"/>
      <c r="H138" s="278"/>
      <c r="I138" s="278"/>
      <c r="J138" s="278"/>
      <c r="K138" s="278"/>
      <c r="L138" s="278"/>
      <c r="M138" s="278"/>
      <c r="N138" s="279"/>
      <c r="O138" s="278"/>
      <c r="P138" s="278"/>
      <c r="Q138" s="278"/>
      <c r="R138" s="278">
        <v>1</v>
      </c>
      <c r="S138" s="278">
        <v>1</v>
      </c>
      <c r="T138" s="278">
        <v>1</v>
      </c>
      <c r="U138" s="278">
        <v>1</v>
      </c>
      <c r="V138" s="278"/>
      <c r="W138" s="278"/>
      <c r="X138" s="278"/>
      <c r="Y138" s="278"/>
      <c r="Z138" s="556"/>
      <c r="AA138" s="557"/>
      <c r="AB138" s="290"/>
      <c r="AC138" s="290">
        <v>33</v>
      </c>
      <c r="AD138" s="290"/>
      <c r="AE138" s="497">
        <v>570</v>
      </c>
      <c r="AF138" s="554"/>
      <c r="AG138" s="555">
        <f t="shared" si="3"/>
        <v>22572</v>
      </c>
      <c r="AH138" s="156"/>
    </row>
    <row r="139" spans="1:34" ht="13">
      <c r="A139" s="295" t="s">
        <v>409</v>
      </c>
      <c r="B139" s="155"/>
      <c r="C139" s="277"/>
      <c r="D139" s="278"/>
      <c r="E139" s="278"/>
      <c r="F139" s="278"/>
      <c r="G139" s="278"/>
      <c r="H139" s="278"/>
      <c r="I139" s="278"/>
      <c r="J139" s="278"/>
      <c r="K139" s="278"/>
      <c r="L139" s="278"/>
      <c r="M139" s="278"/>
      <c r="N139" s="279"/>
      <c r="O139" s="278"/>
      <c r="P139" s="278"/>
      <c r="Q139" s="278"/>
      <c r="R139" s="278">
        <v>1</v>
      </c>
      <c r="S139" s="278">
        <v>1</v>
      </c>
      <c r="T139" s="278">
        <v>1</v>
      </c>
      <c r="U139" s="278">
        <v>1</v>
      </c>
      <c r="V139" s="278"/>
      <c r="W139" s="278"/>
      <c r="X139" s="278"/>
      <c r="Y139" s="278"/>
      <c r="Z139" s="556"/>
      <c r="AA139" s="557"/>
      <c r="AB139" s="290"/>
      <c r="AC139" s="290">
        <v>6</v>
      </c>
      <c r="AD139" s="290"/>
      <c r="AE139" s="497">
        <v>570</v>
      </c>
      <c r="AF139" s="554"/>
      <c r="AG139" s="555">
        <f t="shared" si="3"/>
        <v>4104</v>
      </c>
      <c r="AH139" s="156"/>
    </row>
    <row r="140" spans="1:34" ht="13">
      <c r="A140" s="295" t="s">
        <v>410</v>
      </c>
      <c r="B140" s="155"/>
      <c r="C140" s="277"/>
      <c r="D140" s="278"/>
      <c r="E140" s="278"/>
      <c r="F140" s="278"/>
      <c r="G140" s="278"/>
      <c r="H140" s="278"/>
      <c r="I140" s="278"/>
      <c r="J140" s="278"/>
      <c r="K140" s="278"/>
      <c r="L140" s="278"/>
      <c r="M140" s="278"/>
      <c r="N140" s="279"/>
      <c r="O140" s="278"/>
      <c r="P140" s="278"/>
      <c r="Q140" s="278"/>
      <c r="R140" s="278">
        <v>1</v>
      </c>
      <c r="S140" s="278">
        <v>1</v>
      </c>
      <c r="T140" s="278">
        <v>1</v>
      </c>
      <c r="U140" s="278">
        <v>1</v>
      </c>
      <c r="V140" s="278"/>
      <c r="W140" s="278"/>
      <c r="X140" s="278"/>
      <c r="Y140" s="278"/>
      <c r="Z140" s="556"/>
      <c r="AA140" s="557"/>
      <c r="AB140" s="290"/>
      <c r="AC140" s="290">
        <v>2</v>
      </c>
      <c r="AD140" s="290"/>
      <c r="AE140" s="497">
        <v>710</v>
      </c>
      <c r="AF140" s="554"/>
      <c r="AG140" s="555">
        <f t="shared" si="3"/>
        <v>1704</v>
      </c>
      <c r="AH140" s="156"/>
    </row>
    <row r="141" spans="1:34" ht="13">
      <c r="A141" s="295" t="s">
        <v>411</v>
      </c>
      <c r="B141" s="155"/>
      <c r="C141" s="277"/>
      <c r="D141" s="278"/>
      <c r="E141" s="278"/>
      <c r="F141" s="278"/>
      <c r="G141" s="278"/>
      <c r="H141" s="278"/>
      <c r="I141" s="278"/>
      <c r="J141" s="278"/>
      <c r="K141" s="278"/>
      <c r="L141" s="278"/>
      <c r="M141" s="278"/>
      <c r="N141" s="279"/>
      <c r="O141" s="278"/>
      <c r="P141" s="278"/>
      <c r="Q141" s="278"/>
      <c r="R141" s="278"/>
      <c r="S141" s="278"/>
      <c r="T141" s="278"/>
      <c r="U141" s="278">
        <v>1</v>
      </c>
      <c r="V141" s="278">
        <v>1</v>
      </c>
      <c r="W141" s="278">
        <v>1</v>
      </c>
      <c r="X141" s="278"/>
      <c r="Y141" s="278"/>
      <c r="Z141" s="556"/>
      <c r="AA141" s="557"/>
      <c r="AB141" s="290"/>
      <c r="AC141" s="290">
        <v>0</v>
      </c>
      <c r="AD141" s="290"/>
      <c r="AE141" s="497">
        <v>1200</v>
      </c>
      <c r="AF141" s="554"/>
      <c r="AG141" s="555">
        <f t="shared" si="3"/>
        <v>0</v>
      </c>
      <c r="AH141" s="156"/>
    </row>
    <row r="142" spans="1:34" ht="13">
      <c r="A142" s="295" t="s">
        <v>412</v>
      </c>
      <c r="B142" s="155"/>
      <c r="C142" s="277"/>
      <c r="D142" s="278"/>
      <c r="E142" s="278"/>
      <c r="F142" s="278"/>
      <c r="G142" s="278"/>
      <c r="H142" s="278"/>
      <c r="I142" s="278"/>
      <c r="J142" s="278"/>
      <c r="K142" s="278"/>
      <c r="L142" s="278"/>
      <c r="M142" s="278"/>
      <c r="N142" s="279"/>
      <c r="O142" s="278"/>
      <c r="P142" s="278"/>
      <c r="Q142" s="278"/>
      <c r="R142" s="278"/>
      <c r="S142" s="278"/>
      <c r="T142" s="278"/>
      <c r="U142" s="278">
        <v>1</v>
      </c>
      <c r="V142" s="278">
        <v>1</v>
      </c>
      <c r="W142" s="278">
        <v>1</v>
      </c>
      <c r="X142" s="278"/>
      <c r="Y142" s="278"/>
      <c r="Z142" s="556"/>
      <c r="AA142" s="557"/>
      <c r="AB142" s="290"/>
      <c r="AC142" s="290">
        <v>6</v>
      </c>
      <c r="AD142" s="290"/>
      <c r="AE142" s="497">
        <v>790</v>
      </c>
      <c r="AF142" s="554"/>
      <c r="AG142" s="555">
        <f t="shared" si="3"/>
        <v>5688</v>
      </c>
      <c r="AH142" s="156"/>
    </row>
    <row r="143" spans="1:34" ht="13">
      <c r="A143" s="295" t="s">
        <v>413</v>
      </c>
      <c r="B143" s="155"/>
      <c r="C143" s="277"/>
      <c r="D143" s="278"/>
      <c r="E143" s="278"/>
      <c r="F143" s="278"/>
      <c r="G143" s="278"/>
      <c r="H143" s="278"/>
      <c r="I143" s="278"/>
      <c r="J143" s="278"/>
      <c r="K143" s="278"/>
      <c r="L143" s="278"/>
      <c r="M143" s="278"/>
      <c r="N143" s="279"/>
      <c r="O143" s="278"/>
      <c r="P143" s="278"/>
      <c r="Q143" s="278"/>
      <c r="R143" s="278"/>
      <c r="S143" s="278"/>
      <c r="T143" s="278"/>
      <c r="U143" s="278">
        <v>1</v>
      </c>
      <c r="V143" s="278">
        <v>1</v>
      </c>
      <c r="W143" s="278">
        <v>1</v>
      </c>
      <c r="X143" s="278"/>
      <c r="Y143" s="278"/>
      <c r="Z143" s="556"/>
      <c r="AA143" s="557"/>
      <c r="AB143" s="290"/>
      <c r="AC143" s="290">
        <v>4</v>
      </c>
      <c r="AD143" s="290"/>
      <c r="AE143" s="497">
        <v>900</v>
      </c>
      <c r="AF143" s="554">
        <f t="shared" si="1"/>
        <v>0</v>
      </c>
      <c r="AG143" s="555">
        <f t="shared" si="3"/>
        <v>4320</v>
      </c>
      <c r="AH143" s="156"/>
    </row>
    <row r="144" spans="1:34">
      <c r="A144" s="294" t="s">
        <v>397</v>
      </c>
      <c r="B144" s="155"/>
      <c r="C144" s="277"/>
      <c r="D144" s="278"/>
      <c r="E144" s="278"/>
      <c r="F144" s="278"/>
      <c r="G144" s="278"/>
      <c r="H144" s="278"/>
      <c r="I144" s="278"/>
      <c r="J144" s="278"/>
      <c r="K144" s="278"/>
      <c r="L144" s="278"/>
      <c r="M144" s="278"/>
      <c r="N144" s="279"/>
      <c r="O144" s="278"/>
      <c r="P144" s="278"/>
      <c r="Q144" s="278"/>
      <c r="R144" s="278"/>
      <c r="S144" s="278"/>
      <c r="T144" s="278"/>
      <c r="U144" s="278"/>
      <c r="V144" s="278"/>
      <c r="W144" s="278"/>
      <c r="X144" s="278"/>
      <c r="Y144" s="278"/>
      <c r="Z144" s="556"/>
      <c r="AA144" s="557"/>
      <c r="AB144" s="290"/>
      <c r="AC144" s="290"/>
      <c r="AD144" s="290"/>
      <c r="AE144" s="497"/>
      <c r="AF144" s="554">
        <f t="shared" si="1"/>
        <v>0</v>
      </c>
      <c r="AG144" s="555">
        <f t="shared" si="3"/>
        <v>0</v>
      </c>
      <c r="AH144" s="156"/>
    </row>
    <row r="145" spans="1:34" ht="13">
      <c r="A145" s="295" t="s">
        <v>403</v>
      </c>
      <c r="B145" s="155"/>
      <c r="C145" s="277"/>
      <c r="D145" s="278"/>
      <c r="E145" s="278"/>
      <c r="F145" s="278"/>
      <c r="G145" s="278"/>
      <c r="H145" s="278"/>
      <c r="I145" s="278"/>
      <c r="J145" s="278">
        <v>1</v>
      </c>
      <c r="K145" s="278">
        <v>1</v>
      </c>
      <c r="L145" s="278">
        <v>1</v>
      </c>
      <c r="M145" s="278">
        <v>1</v>
      </c>
      <c r="N145" s="279">
        <v>1</v>
      </c>
      <c r="O145" s="278">
        <v>1</v>
      </c>
      <c r="P145" s="278"/>
      <c r="Q145" s="278"/>
      <c r="R145" s="278"/>
      <c r="S145" s="278"/>
      <c r="T145" s="278"/>
      <c r="U145" s="278"/>
      <c r="V145" s="278"/>
      <c r="W145" s="278"/>
      <c r="X145" s="278"/>
      <c r="Y145" s="278"/>
      <c r="Z145" s="556"/>
      <c r="AA145" s="557"/>
      <c r="AB145" s="290"/>
      <c r="AC145" s="290">
        <v>17</v>
      </c>
      <c r="AD145" s="290"/>
      <c r="AE145" s="497">
        <v>910</v>
      </c>
      <c r="AF145" s="554"/>
      <c r="AG145" s="555">
        <f t="shared" si="3"/>
        <v>18564</v>
      </c>
      <c r="AH145" s="156"/>
    </row>
    <row r="146" spans="1:34" ht="13">
      <c r="A146" s="295" t="s">
        <v>404</v>
      </c>
      <c r="B146" s="155"/>
      <c r="C146" s="277"/>
      <c r="D146" s="278"/>
      <c r="E146" s="278"/>
      <c r="F146" s="278"/>
      <c r="G146" s="278"/>
      <c r="H146" s="278"/>
      <c r="I146" s="278"/>
      <c r="J146" s="278">
        <v>1</v>
      </c>
      <c r="K146" s="278">
        <v>1</v>
      </c>
      <c r="L146" s="278">
        <v>1</v>
      </c>
      <c r="M146" s="278">
        <v>1</v>
      </c>
      <c r="N146" s="279">
        <v>1</v>
      </c>
      <c r="O146" s="278">
        <v>1</v>
      </c>
      <c r="P146" s="278"/>
      <c r="Q146" s="278"/>
      <c r="R146" s="278"/>
      <c r="S146" s="278"/>
      <c r="T146" s="278"/>
      <c r="U146" s="278"/>
      <c r="V146" s="278"/>
      <c r="W146" s="278"/>
      <c r="X146" s="278"/>
      <c r="Y146" s="278"/>
      <c r="Z146" s="556"/>
      <c r="AA146" s="557"/>
      <c r="AB146" s="290"/>
      <c r="AC146" s="290">
        <v>48</v>
      </c>
      <c r="AD146" s="290"/>
      <c r="AE146" s="497">
        <v>740</v>
      </c>
      <c r="AF146" s="554"/>
      <c r="AG146" s="555">
        <f t="shared" si="3"/>
        <v>42624</v>
      </c>
      <c r="AH146" s="156"/>
    </row>
    <row r="147" spans="1:34" ht="13">
      <c r="A147" s="295" t="s">
        <v>405</v>
      </c>
      <c r="B147" s="155"/>
      <c r="C147" s="277"/>
      <c r="D147" s="278"/>
      <c r="E147" s="278"/>
      <c r="F147" s="278"/>
      <c r="G147" s="278"/>
      <c r="H147" s="278"/>
      <c r="I147" s="278"/>
      <c r="J147" s="278">
        <v>1</v>
      </c>
      <c r="K147" s="278">
        <v>1</v>
      </c>
      <c r="L147" s="278">
        <v>1</v>
      </c>
      <c r="M147" s="278">
        <v>1</v>
      </c>
      <c r="N147" s="279">
        <v>1</v>
      </c>
      <c r="O147" s="278">
        <v>1</v>
      </c>
      <c r="P147" s="278"/>
      <c r="Q147" s="278"/>
      <c r="R147" s="278"/>
      <c r="S147" s="278"/>
      <c r="T147" s="278"/>
      <c r="U147" s="278"/>
      <c r="V147" s="278"/>
      <c r="W147" s="278"/>
      <c r="X147" s="278"/>
      <c r="Y147" s="278"/>
      <c r="Z147" s="556"/>
      <c r="AA147" s="557"/>
      <c r="AB147" s="290"/>
      <c r="AC147" s="290">
        <v>4</v>
      </c>
      <c r="AD147" s="290"/>
      <c r="AE147" s="497">
        <v>600</v>
      </c>
      <c r="AF147" s="554"/>
      <c r="AG147" s="555">
        <f t="shared" si="3"/>
        <v>2880</v>
      </c>
      <c r="AH147" s="156"/>
    </row>
    <row r="148" spans="1:34" ht="13">
      <c r="A148" s="295" t="s">
        <v>406</v>
      </c>
      <c r="B148" s="155"/>
      <c r="C148" s="277"/>
      <c r="D148" s="278"/>
      <c r="E148" s="278"/>
      <c r="F148" s="278"/>
      <c r="G148" s="278"/>
      <c r="H148" s="278"/>
      <c r="I148" s="278"/>
      <c r="J148" s="278">
        <v>1</v>
      </c>
      <c r="K148" s="278">
        <v>1</v>
      </c>
      <c r="L148" s="278">
        <v>1</v>
      </c>
      <c r="M148" s="278">
        <v>1</v>
      </c>
      <c r="N148" s="279">
        <v>1</v>
      </c>
      <c r="O148" s="278">
        <v>1</v>
      </c>
      <c r="P148" s="278"/>
      <c r="Q148" s="278"/>
      <c r="R148" s="278"/>
      <c r="S148" s="278"/>
      <c r="T148" s="278"/>
      <c r="U148" s="278"/>
      <c r="V148" s="278"/>
      <c r="W148" s="278"/>
      <c r="X148" s="278"/>
      <c r="Y148" s="278"/>
      <c r="Z148" s="556"/>
      <c r="AA148" s="557"/>
      <c r="AB148" s="290"/>
      <c r="AC148" s="290">
        <v>1</v>
      </c>
      <c r="AD148" s="290"/>
      <c r="AE148" s="497">
        <v>900</v>
      </c>
      <c r="AF148" s="554"/>
      <c r="AG148" s="555">
        <f t="shared" si="3"/>
        <v>1080</v>
      </c>
      <c r="AH148" s="156"/>
    </row>
    <row r="149" spans="1:34" ht="13">
      <c r="A149" s="295" t="s">
        <v>407</v>
      </c>
      <c r="B149" s="155"/>
      <c r="C149" s="277"/>
      <c r="D149" s="278"/>
      <c r="E149" s="278"/>
      <c r="F149" s="278"/>
      <c r="G149" s="278"/>
      <c r="H149" s="278"/>
      <c r="I149" s="278"/>
      <c r="J149" s="278"/>
      <c r="K149" s="278"/>
      <c r="L149" s="278"/>
      <c r="M149" s="278"/>
      <c r="N149" s="279">
        <v>1</v>
      </c>
      <c r="O149" s="278">
        <v>1</v>
      </c>
      <c r="P149" s="278">
        <v>1</v>
      </c>
      <c r="Q149" s="278">
        <v>1</v>
      </c>
      <c r="R149" s="278">
        <v>1</v>
      </c>
      <c r="S149" s="278">
        <v>1</v>
      </c>
      <c r="T149" s="278">
        <v>1</v>
      </c>
      <c r="U149" s="278"/>
      <c r="V149" s="278"/>
      <c r="W149" s="278"/>
      <c r="X149" s="278"/>
      <c r="Y149" s="278"/>
      <c r="Z149" s="556"/>
      <c r="AA149" s="557"/>
      <c r="AB149" s="290"/>
      <c r="AC149" s="290">
        <v>91</v>
      </c>
      <c r="AD149" s="290"/>
      <c r="AE149" s="497">
        <v>650</v>
      </c>
      <c r="AF149" s="554"/>
      <c r="AG149" s="555">
        <f t="shared" si="3"/>
        <v>70980</v>
      </c>
      <c r="AH149" s="156"/>
    </row>
    <row r="150" spans="1:34" ht="13">
      <c r="A150" s="295" t="s">
        <v>408</v>
      </c>
      <c r="B150" s="155"/>
      <c r="C150" s="277"/>
      <c r="D150" s="278"/>
      <c r="E150" s="278"/>
      <c r="F150" s="278"/>
      <c r="G150" s="278"/>
      <c r="H150" s="278"/>
      <c r="I150" s="278"/>
      <c r="J150" s="278"/>
      <c r="K150" s="278"/>
      <c r="L150" s="278"/>
      <c r="M150" s="278"/>
      <c r="N150" s="279">
        <v>1</v>
      </c>
      <c r="O150" s="278">
        <v>1</v>
      </c>
      <c r="P150" s="278">
        <v>1</v>
      </c>
      <c r="Q150" s="278">
        <v>1</v>
      </c>
      <c r="R150" s="278">
        <v>1</v>
      </c>
      <c r="S150" s="278">
        <v>1</v>
      </c>
      <c r="T150" s="278">
        <v>1</v>
      </c>
      <c r="U150" s="278"/>
      <c r="V150" s="278"/>
      <c r="W150" s="278"/>
      <c r="X150" s="278"/>
      <c r="Y150" s="278"/>
      <c r="Z150" s="556"/>
      <c r="AA150" s="557"/>
      <c r="AB150" s="290"/>
      <c r="AC150" s="290">
        <v>18</v>
      </c>
      <c r="AD150" s="290"/>
      <c r="AE150" s="497">
        <v>600</v>
      </c>
      <c r="AF150" s="554"/>
      <c r="AG150" s="555">
        <f t="shared" si="3"/>
        <v>12960</v>
      </c>
      <c r="AH150" s="156"/>
    </row>
    <row r="151" spans="1:34" ht="13">
      <c r="A151" s="295" t="s">
        <v>407</v>
      </c>
      <c r="B151" s="155"/>
      <c r="C151" s="277"/>
      <c r="D151" s="278"/>
      <c r="E151" s="278"/>
      <c r="F151" s="278"/>
      <c r="G151" s="278"/>
      <c r="H151" s="278"/>
      <c r="I151" s="278"/>
      <c r="J151" s="278"/>
      <c r="K151" s="278"/>
      <c r="L151" s="278"/>
      <c r="M151" s="278"/>
      <c r="N151" s="279">
        <v>1</v>
      </c>
      <c r="O151" s="278">
        <v>1</v>
      </c>
      <c r="P151" s="278">
        <v>1</v>
      </c>
      <c r="Q151" s="278">
        <v>1</v>
      </c>
      <c r="R151" s="278">
        <v>1</v>
      </c>
      <c r="S151" s="278">
        <v>1</v>
      </c>
      <c r="T151" s="278">
        <v>1</v>
      </c>
      <c r="U151" s="278"/>
      <c r="V151" s="278"/>
      <c r="W151" s="278"/>
      <c r="X151" s="278"/>
      <c r="Y151" s="278"/>
      <c r="Z151" s="556"/>
      <c r="AA151" s="557"/>
      <c r="AB151" s="290"/>
      <c r="AC151" s="290"/>
      <c r="AD151" s="290"/>
      <c r="AE151" s="497">
        <v>650</v>
      </c>
      <c r="AF151" s="554"/>
      <c r="AG151" s="555">
        <f t="shared" si="3"/>
        <v>0</v>
      </c>
      <c r="AH151" s="156"/>
    </row>
    <row r="152" spans="1:34" ht="13">
      <c r="A152" s="295" t="s">
        <v>409</v>
      </c>
      <c r="B152" s="155"/>
      <c r="C152" s="277"/>
      <c r="D152" s="278"/>
      <c r="E152" s="278"/>
      <c r="F152" s="278"/>
      <c r="G152" s="278"/>
      <c r="H152" s="278"/>
      <c r="I152" s="278"/>
      <c r="J152" s="278"/>
      <c r="K152" s="278"/>
      <c r="L152" s="278"/>
      <c r="M152" s="278"/>
      <c r="N152" s="279"/>
      <c r="O152" s="278"/>
      <c r="P152" s="278"/>
      <c r="Q152" s="278"/>
      <c r="R152" s="278"/>
      <c r="S152" s="278"/>
      <c r="T152" s="278">
        <v>1</v>
      </c>
      <c r="U152" s="278">
        <v>1</v>
      </c>
      <c r="V152" s="278">
        <v>1</v>
      </c>
      <c r="W152" s="278">
        <v>1</v>
      </c>
      <c r="X152" s="278"/>
      <c r="Y152" s="278"/>
      <c r="Z152" s="556"/>
      <c r="AA152" s="557"/>
      <c r="AB152" s="290"/>
      <c r="AC152" s="290">
        <v>14</v>
      </c>
      <c r="AD152" s="290"/>
      <c r="AE152" s="497">
        <v>570</v>
      </c>
      <c r="AF152" s="554"/>
      <c r="AG152" s="555">
        <f t="shared" si="3"/>
        <v>9576</v>
      </c>
      <c r="AH152" s="156"/>
    </row>
    <row r="153" spans="1:34" ht="13">
      <c r="A153" s="295" t="s">
        <v>409</v>
      </c>
      <c r="B153" s="155"/>
      <c r="C153" s="277"/>
      <c r="D153" s="278"/>
      <c r="E153" s="278"/>
      <c r="F153" s="278"/>
      <c r="G153" s="278"/>
      <c r="H153" s="278"/>
      <c r="I153" s="278"/>
      <c r="J153" s="278"/>
      <c r="K153" s="278"/>
      <c r="L153" s="278"/>
      <c r="M153" s="278"/>
      <c r="N153" s="279"/>
      <c r="O153" s="278"/>
      <c r="P153" s="278"/>
      <c r="Q153" s="278"/>
      <c r="R153" s="278"/>
      <c r="S153" s="278"/>
      <c r="T153" s="278">
        <v>1</v>
      </c>
      <c r="U153" s="278">
        <v>1</v>
      </c>
      <c r="V153" s="278">
        <v>1</v>
      </c>
      <c r="W153" s="278">
        <v>1</v>
      </c>
      <c r="X153" s="278"/>
      <c r="Y153" s="278"/>
      <c r="Z153" s="556"/>
      <c r="AA153" s="557"/>
      <c r="AB153" s="290"/>
      <c r="AC153" s="290">
        <v>2</v>
      </c>
      <c r="AD153" s="290"/>
      <c r="AE153" s="497">
        <v>570</v>
      </c>
      <c r="AF153" s="554"/>
      <c r="AG153" s="555">
        <f t="shared" si="3"/>
        <v>1368</v>
      </c>
      <c r="AH153" s="156"/>
    </row>
    <row r="154" spans="1:34" ht="13">
      <c r="A154" s="295" t="s">
        <v>410</v>
      </c>
      <c r="B154" s="155"/>
      <c r="C154" s="277"/>
      <c r="D154" s="278"/>
      <c r="E154" s="278"/>
      <c r="F154" s="278"/>
      <c r="G154" s="278"/>
      <c r="H154" s="278"/>
      <c r="I154" s="278"/>
      <c r="J154" s="278"/>
      <c r="K154" s="278"/>
      <c r="L154" s="278"/>
      <c r="M154" s="278"/>
      <c r="N154" s="279"/>
      <c r="O154" s="278"/>
      <c r="P154" s="278"/>
      <c r="Q154" s="278"/>
      <c r="R154" s="278"/>
      <c r="S154" s="278"/>
      <c r="T154" s="278">
        <v>1</v>
      </c>
      <c r="U154" s="278">
        <v>1</v>
      </c>
      <c r="V154" s="278">
        <v>1</v>
      </c>
      <c r="W154" s="278">
        <v>1</v>
      </c>
      <c r="X154" s="278"/>
      <c r="Y154" s="278"/>
      <c r="Z154" s="556"/>
      <c r="AA154" s="557"/>
      <c r="AB154" s="290"/>
      <c r="AC154" s="290">
        <v>1</v>
      </c>
      <c r="AD154" s="290"/>
      <c r="AE154" s="497">
        <v>710</v>
      </c>
      <c r="AF154" s="554"/>
      <c r="AG154" s="555">
        <f t="shared" si="3"/>
        <v>852</v>
      </c>
      <c r="AH154" s="156"/>
    </row>
    <row r="155" spans="1:34" ht="13">
      <c r="A155" s="295" t="s">
        <v>411</v>
      </c>
      <c r="B155" s="155"/>
      <c r="C155" s="277"/>
      <c r="D155" s="278"/>
      <c r="E155" s="278"/>
      <c r="F155" s="278"/>
      <c r="G155" s="278"/>
      <c r="H155" s="278"/>
      <c r="I155" s="278"/>
      <c r="J155" s="278"/>
      <c r="K155" s="278"/>
      <c r="L155" s="278"/>
      <c r="M155" s="278"/>
      <c r="N155" s="279"/>
      <c r="O155" s="278"/>
      <c r="P155" s="278"/>
      <c r="Q155" s="278"/>
      <c r="R155" s="278"/>
      <c r="S155" s="278"/>
      <c r="T155" s="278"/>
      <c r="U155" s="278"/>
      <c r="V155" s="278"/>
      <c r="W155" s="278">
        <v>1</v>
      </c>
      <c r="X155" s="278">
        <v>1</v>
      </c>
      <c r="Y155" s="278">
        <v>1</v>
      </c>
      <c r="Z155" s="556"/>
      <c r="AA155" s="557"/>
      <c r="AB155" s="290"/>
      <c r="AC155" s="290">
        <v>0</v>
      </c>
      <c r="AD155" s="290"/>
      <c r="AE155" s="497">
        <v>1200</v>
      </c>
      <c r="AF155" s="554"/>
      <c r="AG155" s="555">
        <f t="shared" si="3"/>
        <v>0</v>
      </c>
      <c r="AH155" s="156"/>
    </row>
    <row r="156" spans="1:34" ht="13">
      <c r="A156" s="295" t="s">
        <v>412</v>
      </c>
      <c r="B156" s="155"/>
      <c r="C156" s="277"/>
      <c r="D156" s="278"/>
      <c r="E156" s="278"/>
      <c r="F156" s="278"/>
      <c r="G156" s="278"/>
      <c r="H156" s="278"/>
      <c r="I156" s="278"/>
      <c r="J156" s="278"/>
      <c r="K156" s="278"/>
      <c r="L156" s="278"/>
      <c r="M156" s="278"/>
      <c r="N156" s="279"/>
      <c r="O156" s="278"/>
      <c r="P156" s="278"/>
      <c r="Q156" s="278"/>
      <c r="R156" s="278"/>
      <c r="S156" s="278"/>
      <c r="T156" s="278"/>
      <c r="U156" s="278"/>
      <c r="V156" s="278"/>
      <c r="W156" s="278">
        <v>1</v>
      </c>
      <c r="X156" s="278">
        <v>1</v>
      </c>
      <c r="Y156" s="278">
        <v>1</v>
      </c>
      <c r="Z156" s="556"/>
      <c r="AA156" s="557"/>
      <c r="AB156" s="290"/>
      <c r="AC156" s="290">
        <v>2</v>
      </c>
      <c r="AD156" s="290"/>
      <c r="AE156" s="497">
        <v>790</v>
      </c>
      <c r="AF156" s="554"/>
      <c r="AG156" s="555">
        <f t="shared" si="3"/>
        <v>1896</v>
      </c>
      <c r="AH156" s="156"/>
    </row>
    <row r="157" spans="1:34" ht="13">
      <c r="A157" s="295" t="s">
        <v>413</v>
      </c>
      <c r="B157" s="155"/>
      <c r="C157" s="277"/>
      <c r="D157" s="278"/>
      <c r="E157" s="278"/>
      <c r="F157" s="278"/>
      <c r="G157" s="278"/>
      <c r="H157" s="278"/>
      <c r="I157" s="278"/>
      <c r="J157" s="278"/>
      <c r="K157" s="278"/>
      <c r="L157" s="278"/>
      <c r="M157" s="278"/>
      <c r="N157" s="279"/>
      <c r="O157" s="278"/>
      <c r="P157" s="278"/>
      <c r="Q157" s="278"/>
      <c r="R157" s="278"/>
      <c r="S157" s="278"/>
      <c r="T157" s="278"/>
      <c r="U157" s="278"/>
      <c r="V157" s="278"/>
      <c r="W157" s="278">
        <v>1</v>
      </c>
      <c r="X157" s="278">
        <v>1</v>
      </c>
      <c r="Y157" s="278">
        <v>1</v>
      </c>
      <c r="Z157" s="556"/>
      <c r="AA157" s="557"/>
      <c r="AB157" s="290"/>
      <c r="AC157" s="290">
        <v>1</v>
      </c>
      <c r="AD157" s="290"/>
      <c r="AE157" s="497">
        <v>900</v>
      </c>
      <c r="AF157" s="554"/>
      <c r="AG157" s="555">
        <f t="shared" si="3"/>
        <v>1080</v>
      </c>
      <c r="AH157" s="156"/>
    </row>
    <row r="158" spans="1:34">
      <c r="A158" s="294" t="s">
        <v>398</v>
      </c>
      <c r="B158" s="155"/>
      <c r="C158" s="277"/>
      <c r="D158" s="278"/>
      <c r="E158" s="278"/>
      <c r="F158" s="278"/>
      <c r="G158" s="278"/>
      <c r="H158" s="278"/>
      <c r="I158" s="278"/>
      <c r="J158" s="278"/>
      <c r="K158" s="278"/>
      <c r="L158" s="278"/>
      <c r="M158" s="278"/>
      <c r="N158" s="279"/>
      <c r="O158" s="278"/>
      <c r="P158" s="278"/>
      <c r="Q158" s="278"/>
      <c r="R158" s="278"/>
      <c r="S158" s="278"/>
      <c r="T158" s="278"/>
      <c r="U158" s="278"/>
      <c r="V158" s="278"/>
      <c r="W158" s="278"/>
      <c r="X158" s="278"/>
      <c r="Y158" s="278"/>
      <c r="Z158" s="556"/>
      <c r="AA158" s="557"/>
      <c r="AB158" s="290"/>
      <c r="AC158" s="290"/>
      <c r="AD158" s="290"/>
      <c r="AE158" s="497"/>
      <c r="AF158" s="554">
        <f t="shared" si="1"/>
        <v>0</v>
      </c>
      <c r="AG158" s="555">
        <f t="shared" si="3"/>
        <v>0</v>
      </c>
      <c r="AH158" s="156"/>
    </row>
    <row r="159" spans="1:34" ht="13">
      <c r="A159" s="295" t="s">
        <v>403</v>
      </c>
      <c r="B159" s="155"/>
      <c r="C159" s="277"/>
      <c r="D159" s="278"/>
      <c r="E159" s="278"/>
      <c r="F159" s="278"/>
      <c r="G159" s="278"/>
      <c r="H159" s="278"/>
      <c r="I159" s="278"/>
      <c r="J159" s="278">
        <v>1</v>
      </c>
      <c r="K159" s="278">
        <v>1</v>
      </c>
      <c r="L159" s="278">
        <v>1</v>
      </c>
      <c r="M159" s="278">
        <v>1</v>
      </c>
      <c r="N159" s="279">
        <v>1</v>
      </c>
      <c r="O159" s="278">
        <v>1</v>
      </c>
      <c r="P159" s="278"/>
      <c r="Q159" s="278"/>
      <c r="R159" s="278"/>
      <c r="S159" s="278"/>
      <c r="T159" s="278"/>
      <c r="U159" s="278"/>
      <c r="V159" s="278"/>
      <c r="W159" s="278"/>
      <c r="X159" s="278"/>
      <c r="Y159" s="278"/>
      <c r="Z159" s="556"/>
      <c r="AA159" s="557"/>
      <c r="AB159" s="290"/>
      <c r="AC159" s="290">
        <v>8</v>
      </c>
      <c r="AD159" s="290"/>
      <c r="AE159" s="497">
        <v>910</v>
      </c>
      <c r="AF159" s="554"/>
      <c r="AG159" s="555">
        <f t="shared" si="3"/>
        <v>8736</v>
      </c>
      <c r="AH159" s="156"/>
    </row>
    <row r="160" spans="1:34" ht="13">
      <c r="A160" s="295" t="s">
        <v>404</v>
      </c>
      <c r="B160" s="155"/>
      <c r="C160" s="277"/>
      <c r="D160" s="278"/>
      <c r="E160" s="278"/>
      <c r="F160" s="278"/>
      <c r="G160" s="278"/>
      <c r="H160" s="278"/>
      <c r="I160" s="278"/>
      <c r="J160" s="278">
        <v>1</v>
      </c>
      <c r="K160" s="278">
        <v>1</v>
      </c>
      <c r="L160" s="278">
        <v>1</v>
      </c>
      <c r="M160" s="278">
        <v>1</v>
      </c>
      <c r="N160" s="279">
        <v>1</v>
      </c>
      <c r="O160" s="278">
        <v>1</v>
      </c>
      <c r="P160" s="278"/>
      <c r="Q160" s="278"/>
      <c r="R160" s="278"/>
      <c r="S160" s="278"/>
      <c r="T160" s="278"/>
      <c r="U160" s="278"/>
      <c r="V160" s="278"/>
      <c r="W160" s="278"/>
      <c r="X160" s="278"/>
      <c r="Y160" s="278"/>
      <c r="Z160" s="556"/>
      <c r="AA160" s="557"/>
      <c r="AB160" s="290"/>
      <c r="AC160" s="290">
        <v>12</v>
      </c>
      <c r="AD160" s="290"/>
      <c r="AE160" s="497">
        <v>740</v>
      </c>
      <c r="AF160" s="554"/>
      <c r="AG160" s="555">
        <f t="shared" si="3"/>
        <v>10656</v>
      </c>
      <c r="AH160" s="156"/>
    </row>
    <row r="161" spans="1:34" ht="13">
      <c r="A161" s="295" t="s">
        <v>405</v>
      </c>
      <c r="B161" s="155"/>
      <c r="C161" s="277"/>
      <c r="D161" s="278"/>
      <c r="E161" s="278"/>
      <c r="F161" s="278"/>
      <c r="G161" s="278"/>
      <c r="H161" s="278"/>
      <c r="I161" s="278"/>
      <c r="J161" s="278">
        <v>1</v>
      </c>
      <c r="K161" s="278">
        <v>1</v>
      </c>
      <c r="L161" s="278">
        <v>1</v>
      </c>
      <c r="M161" s="278">
        <v>1</v>
      </c>
      <c r="N161" s="279">
        <v>1</v>
      </c>
      <c r="O161" s="278">
        <v>1</v>
      </c>
      <c r="P161" s="278"/>
      <c r="Q161" s="278"/>
      <c r="R161" s="278"/>
      <c r="S161" s="278"/>
      <c r="T161" s="278"/>
      <c r="U161" s="278"/>
      <c r="V161" s="278"/>
      <c r="W161" s="278"/>
      <c r="X161" s="278"/>
      <c r="Y161" s="278"/>
      <c r="Z161" s="556"/>
      <c r="AA161" s="557"/>
      <c r="AB161" s="290"/>
      <c r="AC161" s="290">
        <v>7</v>
      </c>
      <c r="AD161" s="290"/>
      <c r="AE161" s="497">
        <v>600</v>
      </c>
      <c r="AF161" s="554"/>
      <c r="AG161" s="555">
        <f t="shared" si="3"/>
        <v>5040</v>
      </c>
      <c r="AH161" s="156"/>
    </row>
    <row r="162" spans="1:34" ht="13">
      <c r="A162" s="295" t="s">
        <v>406</v>
      </c>
      <c r="B162" s="155"/>
      <c r="C162" s="277"/>
      <c r="D162" s="278"/>
      <c r="E162" s="278"/>
      <c r="F162" s="278"/>
      <c r="G162" s="278"/>
      <c r="H162" s="278"/>
      <c r="I162" s="278"/>
      <c r="J162" s="278">
        <v>1</v>
      </c>
      <c r="K162" s="278">
        <v>1</v>
      </c>
      <c r="L162" s="278">
        <v>1</v>
      </c>
      <c r="M162" s="278">
        <v>1</v>
      </c>
      <c r="N162" s="279">
        <v>1</v>
      </c>
      <c r="O162" s="278">
        <v>1</v>
      </c>
      <c r="P162" s="278"/>
      <c r="Q162" s="278"/>
      <c r="R162" s="278"/>
      <c r="S162" s="278"/>
      <c r="T162" s="278"/>
      <c r="U162" s="278"/>
      <c r="V162" s="278"/>
      <c r="W162" s="278"/>
      <c r="X162" s="278"/>
      <c r="Y162" s="278"/>
      <c r="Z162" s="556"/>
      <c r="AA162" s="557"/>
      <c r="AB162" s="290"/>
      <c r="AC162" s="290">
        <v>6</v>
      </c>
      <c r="AD162" s="290"/>
      <c r="AE162" s="497">
        <v>900</v>
      </c>
      <c r="AF162" s="554"/>
      <c r="AG162" s="555">
        <f t="shared" si="3"/>
        <v>6480</v>
      </c>
      <c r="AH162" s="156"/>
    </row>
    <row r="163" spans="1:34" ht="13">
      <c r="A163" s="295" t="s">
        <v>407</v>
      </c>
      <c r="B163" s="155"/>
      <c r="C163" s="277"/>
      <c r="D163" s="278"/>
      <c r="E163" s="278"/>
      <c r="F163" s="278"/>
      <c r="G163" s="278"/>
      <c r="H163" s="278"/>
      <c r="I163" s="278"/>
      <c r="J163" s="278"/>
      <c r="K163" s="278"/>
      <c r="L163" s="278"/>
      <c r="M163" s="278"/>
      <c r="N163" s="279">
        <v>1</v>
      </c>
      <c r="O163" s="278">
        <v>1</v>
      </c>
      <c r="P163" s="278">
        <v>1</v>
      </c>
      <c r="Q163" s="278">
        <v>1</v>
      </c>
      <c r="R163" s="278">
        <v>1</v>
      </c>
      <c r="S163" s="278">
        <v>1</v>
      </c>
      <c r="T163" s="278">
        <v>1</v>
      </c>
      <c r="U163" s="278"/>
      <c r="V163" s="278"/>
      <c r="W163" s="278"/>
      <c r="X163" s="278"/>
      <c r="Y163" s="278"/>
      <c r="Z163" s="556"/>
      <c r="AA163" s="557"/>
      <c r="AB163" s="290"/>
      <c r="AC163" s="290">
        <v>17</v>
      </c>
      <c r="AD163" s="290"/>
      <c r="AE163" s="497">
        <v>650</v>
      </c>
      <c r="AF163" s="554"/>
      <c r="AG163" s="555">
        <f t="shared" si="3"/>
        <v>13260</v>
      </c>
      <c r="AH163" s="156"/>
    </row>
    <row r="164" spans="1:34" ht="13">
      <c r="A164" s="295" t="s">
        <v>408</v>
      </c>
      <c r="B164" s="155"/>
      <c r="C164" s="277"/>
      <c r="D164" s="278"/>
      <c r="E164" s="278"/>
      <c r="F164" s="278"/>
      <c r="G164" s="278"/>
      <c r="H164" s="278"/>
      <c r="I164" s="278"/>
      <c r="J164" s="278"/>
      <c r="K164" s="278"/>
      <c r="L164" s="278"/>
      <c r="M164" s="278"/>
      <c r="N164" s="279">
        <v>1</v>
      </c>
      <c r="O164" s="278">
        <v>1</v>
      </c>
      <c r="P164" s="278">
        <v>1</v>
      </c>
      <c r="Q164" s="278">
        <v>1</v>
      </c>
      <c r="R164" s="278">
        <v>1</v>
      </c>
      <c r="S164" s="278">
        <v>1</v>
      </c>
      <c r="T164" s="278">
        <v>1</v>
      </c>
      <c r="U164" s="278"/>
      <c r="V164" s="278"/>
      <c r="W164" s="278"/>
      <c r="X164" s="278"/>
      <c r="Y164" s="278"/>
      <c r="Z164" s="556"/>
      <c r="AA164" s="557"/>
      <c r="AB164" s="290"/>
      <c r="AC164" s="290">
        <v>5</v>
      </c>
      <c r="AD164" s="290"/>
      <c r="AE164" s="497">
        <v>600</v>
      </c>
      <c r="AF164" s="554"/>
      <c r="AG164" s="555">
        <f t="shared" si="3"/>
        <v>3600</v>
      </c>
      <c r="AH164" s="156"/>
    </row>
    <row r="165" spans="1:34" ht="13">
      <c r="A165" s="295" t="s">
        <v>407</v>
      </c>
      <c r="B165" s="155"/>
      <c r="C165" s="277"/>
      <c r="D165" s="278"/>
      <c r="E165" s="278"/>
      <c r="F165" s="278"/>
      <c r="G165" s="278"/>
      <c r="H165" s="278"/>
      <c r="I165" s="278"/>
      <c r="J165" s="278"/>
      <c r="K165" s="278"/>
      <c r="L165" s="278"/>
      <c r="M165" s="278"/>
      <c r="N165" s="279">
        <v>1</v>
      </c>
      <c r="O165" s="278">
        <v>1</v>
      </c>
      <c r="P165" s="278">
        <v>1</v>
      </c>
      <c r="Q165" s="278">
        <v>1</v>
      </c>
      <c r="R165" s="278">
        <v>1</v>
      </c>
      <c r="S165" s="278">
        <v>1</v>
      </c>
      <c r="T165" s="278">
        <v>1</v>
      </c>
      <c r="U165" s="278"/>
      <c r="V165" s="278"/>
      <c r="W165" s="278"/>
      <c r="X165" s="278"/>
      <c r="Y165" s="278"/>
      <c r="Z165" s="556"/>
      <c r="AA165" s="557"/>
      <c r="AB165" s="290"/>
      <c r="AC165" s="290"/>
      <c r="AD165" s="290"/>
      <c r="AE165" s="497">
        <v>650</v>
      </c>
      <c r="AF165" s="554"/>
      <c r="AG165" s="555">
        <f t="shared" si="3"/>
        <v>0</v>
      </c>
      <c r="AH165" s="156"/>
    </row>
    <row r="166" spans="1:34" ht="13">
      <c r="A166" s="295" t="s">
        <v>409</v>
      </c>
      <c r="B166" s="155"/>
      <c r="C166" s="277"/>
      <c r="D166" s="278"/>
      <c r="E166" s="278"/>
      <c r="F166" s="278"/>
      <c r="G166" s="278"/>
      <c r="H166" s="278"/>
      <c r="I166" s="278"/>
      <c r="J166" s="278"/>
      <c r="K166" s="278"/>
      <c r="L166" s="278"/>
      <c r="M166" s="278"/>
      <c r="N166" s="279"/>
      <c r="O166" s="278"/>
      <c r="P166" s="278"/>
      <c r="Q166" s="278"/>
      <c r="R166" s="278"/>
      <c r="S166" s="278"/>
      <c r="T166" s="278">
        <v>1</v>
      </c>
      <c r="U166" s="278">
        <v>1</v>
      </c>
      <c r="V166" s="278">
        <v>1</v>
      </c>
      <c r="W166" s="278">
        <v>1</v>
      </c>
      <c r="X166" s="278"/>
      <c r="Y166" s="278"/>
      <c r="Z166" s="556"/>
      <c r="AA166" s="557"/>
      <c r="AB166" s="290"/>
      <c r="AC166" s="290">
        <v>6</v>
      </c>
      <c r="AD166" s="290"/>
      <c r="AE166" s="497">
        <v>570</v>
      </c>
      <c r="AF166" s="554"/>
      <c r="AG166" s="555">
        <f t="shared" si="3"/>
        <v>4104</v>
      </c>
      <c r="AH166" s="156"/>
    </row>
    <row r="167" spans="1:34" ht="13">
      <c r="A167" s="295" t="s">
        <v>409</v>
      </c>
      <c r="B167" s="155"/>
      <c r="C167" s="277"/>
      <c r="D167" s="278"/>
      <c r="E167" s="278"/>
      <c r="F167" s="278"/>
      <c r="G167" s="278"/>
      <c r="H167" s="278"/>
      <c r="I167" s="278"/>
      <c r="J167" s="278"/>
      <c r="K167" s="278"/>
      <c r="L167" s="278"/>
      <c r="M167" s="278"/>
      <c r="N167" s="279"/>
      <c r="O167" s="278"/>
      <c r="P167" s="278"/>
      <c r="Q167" s="278"/>
      <c r="R167" s="278"/>
      <c r="S167" s="278"/>
      <c r="T167" s="278">
        <v>1</v>
      </c>
      <c r="U167" s="278">
        <v>1</v>
      </c>
      <c r="V167" s="278">
        <v>1</v>
      </c>
      <c r="W167" s="278">
        <v>1</v>
      </c>
      <c r="X167" s="278"/>
      <c r="Y167" s="278"/>
      <c r="Z167" s="556"/>
      <c r="AA167" s="557"/>
      <c r="AB167" s="290"/>
      <c r="AC167" s="290">
        <v>7</v>
      </c>
      <c r="AD167" s="290"/>
      <c r="AE167" s="497">
        <v>570</v>
      </c>
      <c r="AF167" s="554"/>
      <c r="AG167" s="555">
        <f t="shared" si="3"/>
        <v>4788</v>
      </c>
      <c r="AH167" s="156"/>
    </row>
    <row r="168" spans="1:34" ht="13">
      <c r="A168" s="295" t="s">
        <v>410</v>
      </c>
      <c r="B168" s="155"/>
      <c r="C168" s="277"/>
      <c r="D168" s="278"/>
      <c r="E168" s="278"/>
      <c r="F168" s="278"/>
      <c r="G168" s="278"/>
      <c r="H168" s="278"/>
      <c r="I168" s="278"/>
      <c r="J168" s="278"/>
      <c r="K168" s="278"/>
      <c r="L168" s="278"/>
      <c r="M168" s="278"/>
      <c r="N168" s="279"/>
      <c r="O168" s="278"/>
      <c r="P168" s="278"/>
      <c r="Q168" s="278"/>
      <c r="R168" s="278"/>
      <c r="S168" s="278"/>
      <c r="T168" s="278">
        <v>1</v>
      </c>
      <c r="U168" s="278">
        <v>1</v>
      </c>
      <c r="V168" s="278">
        <v>1</v>
      </c>
      <c r="W168" s="278">
        <v>1</v>
      </c>
      <c r="X168" s="278"/>
      <c r="Y168" s="278"/>
      <c r="Z168" s="556"/>
      <c r="AA168" s="557"/>
      <c r="AB168" s="290"/>
      <c r="AC168" s="290">
        <v>5</v>
      </c>
      <c r="AD168" s="290"/>
      <c r="AE168" s="497">
        <v>710</v>
      </c>
      <c r="AF168" s="554"/>
      <c r="AG168" s="555">
        <f t="shared" si="3"/>
        <v>4260</v>
      </c>
      <c r="AH168" s="156"/>
    </row>
    <row r="169" spans="1:34" ht="13">
      <c r="A169" s="295" t="s">
        <v>411</v>
      </c>
      <c r="B169" s="155"/>
      <c r="C169" s="277"/>
      <c r="D169" s="278"/>
      <c r="E169" s="278"/>
      <c r="F169" s="278"/>
      <c r="G169" s="278"/>
      <c r="H169" s="278"/>
      <c r="I169" s="278"/>
      <c r="J169" s="278"/>
      <c r="K169" s="278"/>
      <c r="L169" s="278"/>
      <c r="M169" s="278"/>
      <c r="N169" s="279"/>
      <c r="O169" s="278"/>
      <c r="P169" s="278"/>
      <c r="Q169" s="278"/>
      <c r="R169" s="278"/>
      <c r="S169" s="278"/>
      <c r="T169" s="278"/>
      <c r="U169" s="278"/>
      <c r="V169" s="278"/>
      <c r="W169" s="278">
        <v>1</v>
      </c>
      <c r="X169" s="278">
        <v>1</v>
      </c>
      <c r="Y169" s="278">
        <v>1</v>
      </c>
      <c r="Z169" s="556"/>
      <c r="AA169" s="557"/>
      <c r="AB169" s="290"/>
      <c r="AC169" s="290">
        <v>7</v>
      </c>
      <c r="AD169" s="290"/>
      <c r="AE169" s="497">
        <v>1200</v>
      </c>
      <c r="AF169" s="554"/>
      <c r="AG169" s="555">
        <f t="shared" si="3"/>
        <v>10080</v>
      </c>
      <c r="AH169" s="156"/>
    </row>
    <row r="170" spans="1:34" ht="13">
      <c r="A170" s="295" t="s">
        <v>412</v>
      </c>
      <c r="B170" s="155"/>
      <c r="C170" s="277"/>
      <c r="D170" s="278"/>
      <c r="E170" s="278"/>
      <c r="F170" s="278"/>
      <c r="G170" s="278"/>
      <c r="H170" s="278"/>
      <c r="I170" s="278"/>
      <c r="J170" s="278"/>
      <c r="K170" s="278"/>
      <c r="L170" s="278"/>
      <c r="M170" s="278"/>
      <c r="N170" s="279"/>
      <c r="O170" s="278"/>
      <c r="P170" s="278"/>
      <c r="Q170" s="278"/>
      <c r="R170" s="278"/>
      <c r="S170" s="278"/>
      <c r="T170" s="278"/>
      <c r="U170" s="278"/>
      <c r="V170" s="278"/>
      <c r="W170" s="278">
        <v>1</v>
      </c>
      <c r="X170" s="278">
        <v>1</v>
      </c>
      <c r="Y170" s="278">
        <v>1</v>
      </c>
      <c r="Z170" s="556"/>
      <c r="AA170" s="557"/>
      <c r="AB170" s="290"/>
      <c r="AC170" s="290">
        <v>5</v>
      </c>
      <c r="AD170" s="290"/>
      <c r="AE170" s="497">
        <v>790</v>
      </c>
      <c r="AF170" s="554"/>
      <c r="AG170" s="555">
        <f t="shared" si="3"/>
        <v>4740</v>
      </c>
      <c r="AH170" s="156"/>
    </row>
    <row r="171" spans="1:34" ht="13">
      <c r="A171" s="295" t="s">
        <v>413</v>
      </c>
      <c r="B171" s="155"/>
      <c r="C171" s="277"/>
      <c r="D171" s="278"/>
      <c r="E171" s="278"/>
      <c r="F171" s="278"/>
      <c r="G171" s="278"/>
      <c r="H171" s="278"/>
      <c r="I171" s="278"/>
      <c r="J171" s="278"/>
      <c r="K171" s="278"/>
      <c r="L171" s="278"/>
      <c r="M171" s="278"/>
      <c r="N171" s="279"/>
      <c r="O171" s="278"/>
      <c r="P171" s="278"/>
      <c r="Q171" s="278"/>
      <c r="R171" s="278"/>
      <c r="S171" s="278"/>
      <c r="T171" s="278"/>
      <c r="U171" s="278"/>
      <c r="V171" s="278"/>
      <c r="W171" s="278">
        <v>1</v>
      </c>
      <c r="X171" s="278">
        <v>1</v>
      </c>
      <c r="Y171" s="278">
        <v>1</v>
      </c>
      <c r="Z171" s="556"/>
      <c r="AA171" s="557"/>
      <c r="AB171" s="290"/>
      <c r="AC171" s="290">
        <v>4</v>
      </c>
      <c r="AD171" s="290"/>
      <c r="AE171" s="497">
        <v>900</v>
      </c>
      <c r="AF171" s="554"/>
      <c r="AG171" s="555">
        <f t="shared" ref="AG171:AG187" si="4">AC171*AE171*1.2</f>
        <v>4320</v>
      </c>
      <c r="AH171" s="156"/>
    </row>
    <row r="172" spans="1:34">
      <c r="A172" s="294" t="s">
        <v>414</v>
      </c>
      <c r="B172" s="155"/>
      <c r="C172" s="277"/>
      <c r="D172" s="278"/>
      <c r="E172" s="278"/>
      <c r="F172" s="278"/>
      <c r="G172" s="278"/>
      <c r="H172" s="278"/>
      <c r="I172" s="278"/>
      <c r="J172" s="278"/>
      <c r="K172" s="278"/>
      <c r="L172" s="278"/>
      <c r="M172" s="278"/>
      <c r="N172" s="279"/>
      <c r="O172" s="278"/>
      <c r="P172" s="278"/>
      <c r="Q172" s="278"/>
      <c r="R172" s="278"/>
      <c r="S172" s="278"/>
      <c r="T172" s="278"/>
      <c r="U172" s="278"/>
      <c r="V172" s="278"/>
      <c r="W172" s="278"/>
      <c r="X172" s="278"/>
      <c r="Y172" s="278"/>
      <c r="Z172" s="556"/>
      <c r="AA172" s="557"/>
      <c r="AB172" s="290"/>
      <c r="AC172" s="290"/>
      <c r="AD172" s="290"/>
      <c r="AE172" s="497"/>
      <c r="AF172" s="554"/>
      <c r="AG172" s="555">
        <f t="shared" si="4"/>
        <v>0</v>
      </c>
      <c r="AH172" s="156"/>
    </row>
    <row r="173" spans="1:34" ht="13">
      <c r="A173" s="295" t="s">
        <v>415</v>
      </c>
      <c r="B173" s="155"/>
      <c r="C173" s="277"/>
      <c r="D173" s="278"/>
      <c r="E173" s="278"/>
      <c r="F173" s="278"/>
      <c r="G173" s="278"/>
      <c r="H173" s="278"/>
      <c r="I173" s="278"/>
      <c r="J173" s="278">
        <v>1</v>
      </c>
      <c r="K173" s="278">
        <v>1</v>
      </c>
      <c r="L173" s="278">
        <v>1</v>
      </c>
      <c r="M173" s="278">
        <v>1</v>
      </c>
      <c r="N173" s="279">
        <v>1</v>
      </c>
      <c r="O173" s="278">
        <v>1</v>
      </c>
      <c r="P173" s="278"/>
      <c r="Q173" s="278"/>
      <c r="R173" s="278"/>
      <c r="S173" s="278"/>
      <c r="T173" s="278"/>
      <c r="U173" s="278"/>
      <c r="V173" s="278"/>
      <c r="W173" s="278"/>
      <c r="X173" s="278"/>
      <c r="Y173" s="278"/>
      <c r="Z173" s="556"/>
      <c r="AA173" s="557"/>
      <c r="AB173" s="290"/>
      <c r="AC173" s="290">
        <v>3</v>
      </c>
      <c r="AD173" s="290"/>
      <c r="AE173" s="497">
        <v>910</v>
      </c>
      <c r="AF173" s="554"/>
      <c r="AG173" s="555">
        <f t="shared" si="4"/>
        <v>3276</v>
      </c>
      <c r="AH173" s="156"/>
    </row>
    <row r="174" spans="1:34" ht="13">
      <c r="A174" s="295" t="s">
        <v>416</v>
      </c>
      <c r="B174" s="155"/>
      <c r="C174" s="277"/>
      <c r="D174" s="278"/>
      <c r="E174" s="278"/>
      <c r="F174" s="278"/>
      <c r="G174" s="278"/>
      <c r="H174" s="278"/>
      <c r="I174" s="278"/>
      <c r="J174" s="278">
        <v>1</v>
      </c>
      <c r="K174" s="278">
        <v>1</v>
      </c>
      <c r="L174" s="278">
        <v>1</v>
      </c>
      <c r="M174" s="278">
        <v>1</v>
      </c>
      <c r="N174" s="279">
        <v>1</v>
      </c>
      <c r="O174" s="278">
        <v>1</v>
      </c>
      <c r="P174" s="278"/>
      <c r="Q174" s="278"/>
      <c r="R174" s="278"/>
      <c r="S174" s="278"/>
      <c r="T174" s="278"/>
      <c r="U174" s="278"/>
      <c r="V174" s="278"/>
      <c r="W174" s="278"/>
      <c r="X174" s="278"/>
      <c r="Y174" s="278"/>
      <c r="Z174" s="556"/>
      <c r="AA174" s="557"/>
      <c r="AB174" s="290"/>
      <c r="AC174" s="290">
        <v>18</v>
      </c>
      <c r="AD174" s="290"/>
      <c r="AE174" s="497">
        <v>740</v>
      </c>
      <c r="AF174" s="554"/>
      <c r="AG174" s="555">
        <f t="shared" si="4"/>
        <v>15984</v>
      </c>
      <c r="AH174" s="156"/>
    </row>
    <row r="175" spans="1:34" ht="13">
      <c r="A175" s="295" t="s">
        <v>417</v>
      </c>
      <c r="B175" s="155"/>
      <c r="C175" s="277"/>
      <c r="D175" s="278"/>
      <c r="E175" s="278"/>
      <c r="F175" s="278"/>
      <c r="G175" s="278"/>
      <c r="H175" s="278"/>
      <c r="I175" s="278"/>
      <c r="J175" s="278">
        <v>1</v>
      </c>
      <c r="K175" s="278">
        <v>1</v>
      </c>
      <c r="L175" s="278">
        <v>1</v>
      </c>
      <c r="M175" s="278">
        <v>1</v>
      </c>
      <c r="N175" s="279">
        <v>1</v>
      </c>
      <c r="O175" s="278">
        <v>1</v>
      </c>
      <c r="P175" s="278"/>
      <c r="Q175" s="278"/>
      <c r="R175" s="278"/>
      <c r="S175" s="278"/>
      <c r="T175" s="278"/>
      <c r="U175" s="278"/>
      <c r="V175" s="278"/>
      <c r="W175" s="278"/>
      <c r="X175" s="278"/>
      <c r="Y175" s="278"/>
      <c r="Z175" s="556"/>
      <c r="AA175" s="557"/>
      <c r="AB175" s="290"/>
      <c r="AC175" s="290">
        <v>1</v>
      </c>
      <c r="AD175" s="290"/>
      <c r="AE175" s="497">
        <v>900</v>
      </c>
      <c r="AF175" s="554"/>
      <c r="AG175" s="555">
        <f t="shared" si="4"/>
        <v>1080</v>
      </c>
      <c r="AH175" s="156"/>
    </row>
    <row r="176" spans="1:34" ht="13">
      <c r="A176" s="295" t="s">
        <v>418</v>
      </c>
      <c r="B176" s="155"/>
      <c r="C176" s="277"/>
      <c r="D176" s="278"/>
      <c r="E176" s="278"/>
      <c r="F176" s="278"/>
      <c r="G176" s="278"/>
      <c r="H176" s="278"/>
      <c r="I176" s="278"/>
      <c r="J176" s="278">
        <v>1</v>
      </c>
      <c r="K176" s="278">
        <v>1</v>
      </c>
      <c r="L176" s="278">
        <v>1</v>
      </c>
      <c r="M176" s="278">
        <v>1</v>
      </c>
      <c r="N176" s="279">
        <v>1</v>
      </c>
      <c r="O176" s="278">
        <v>1</v>
      </c>
      <c r="P176" s="278"/>
      <c r="Q176" s="278"/>
      <c r="R176" s="278"/>
      <c r="S176" s="278"/>
      <c r="T176" s="278"/>
      <c r="U176" s="278"/>
      <c r="V176" s="278"/>
      <c r="W176" s="278"/>
      <c r="X176" s="278"/>
      <c r="Y176" s="278"/>
      <c r="Z176" s="556"/>
      <c r="AA176" s="557"/>
      <c r="AB176" s="290"/>
      <c r="AC176" s="290">
        <v>40</v>
      </c>
      <c r="AD176" s="290"/>
      <c r="AE176" s="497">
        <v>910</v>
      </c>
      <c r="AF176" s="554"/>
      <c r="AG176" s="555">
        <f t="shared" si="4"/>
        <v>43680</v>
      </c>
      <c r="AH176" s="156"/>
    </row>
    <row r="177" spans="1:35" ht="13">
      <c r="A177" s="295" t="s">
        <v>419</v>
      </c>
      <c r="B177" s="155"/>
      <c r="C177" s="277"/>
      <c r="D177" s="278"/>
      <c r="E177" s="278"/>
      <c r="F177" s="278"/>
      <c r="G177" s="278"/>
      <c r="H177" s="278"/>
      <c r="I177" s="278"/>
      <c r="J177" s="278"/>
      <c r="K177" s="278"/>
      <c r="L177" s="278"/>
      <c r="M177" s="278"/>
      <c r="N177" s="279">
        <v>1</v>
      </c>
      <c r="O177" s="278">
        <v>1</v>
      </c>
      <c r="P177" s="278">
        <v>1</v>
      </c>
      <c r="Q177" s="278">
        <v>1</v>
      </c>
      <c r="R177" s="278">
        <v>1</v>
      </c>
      <c r="S177" s="278">
        <v>1</v>
      </c>
      <c r="T177" s="278">
        <v>1</v>
      </c>
      <c r="U177" s="278"/>
      <c r="V177" s="278"/>
      <c r="W177" s="278"/>
      <c r="X177" s="278"/>
      <c r="Y177" s="278"/>
      <c r="Z177" s="556"/>
      <c r="AA177" s="557"/>
      <c r="AB177" s="290"/>
      <c r="AC177" s="290">
        <f>50+22</f>
        <v>72</v>
      </c>
      <c r="AD177" s="290"/>
      <c r="AE177" s="497">
        <v>740</v>
      </c>
      <c r="AF177" s="554"/>
      <c r="AG177" s="555">
        <f t="shared" si="4"/>
        <v>63936</v>
      </c>
      <c r="AH177" s="156"/>
    </row>
    <row r="178" spans="1:35" ht="13">
      <c r="A178" s="295" t="s">
        <v>420</v>
      </c>
      <c r="B178" s="155"/>
      <c r="C178" s="277"/>
      <c r="D178" s="278"/>
      <c r="E178" s="278"/>
      <c r="F178" s="278"/>
      <c r="G178" s="278"/>
      <c r="H178" s="278"/>
      <c r="I178" s="278"/>
      <c r="J178" s="278"/>
      <c r="K178" s="278"/>
      <c r="L178" s="278"/>
      <c r="M178" s="278"/>
      <c r="N178" s="279">
        <v>1</v>
      </c>
      <c r="O178" s="278">
        <v>1</v>
      </c>
      <c r="P178" s="278">
        <v>1</v>
      </c>
      <c r="Q178" s="278">
        <v>1</v>
      </c>
      <c r="R178" s="278">
        <v>1</v>
      </c>
      <c r="S178" s="278">
        <v>1</v>
      </c>
      <c r="T178" s="278">
        <v>1</v>
      </c>
      <c r="U178" s="278"/>
      <c r="V178" s="278"/>
      <c r="W178" s="278"/>
      <c r="X178" s="278"/>
      <c r="Y178" s="278"/>
      <c r="Z178" s="556"/>
      <c r="AA178" s="557"/>
      <c r="AB178" s="290"/>
      <c r="AC178" s="290">
        <v>17</v>
      </c>
      <c r="AD178" s="290"/>
      <c r="AE178" s="497">
        <v>650</v>
      </c>
      <c r="AF178" s="554"/>
      <c r="AG178" s="555">
        <f t="shared" si="4"/>
        <v>13260</v>
      </c>
      <c r="AH178" s="156"/>
    </row>
    <row r="179" spans="1:35" ht="13">
      <c r="A179" s="295" t="s">
        <v>421</v>
      </c>
      <c r="B179" s="155"/>
      <c r="C179" s="277"/>
      <c r="D179" s="278"/>
      <c r="E179" s="278"/>
      <c r="F179" s="278"/>
      <c r="G179" s="278"/>
      <c r="H179" s="278"/>
      <c r="I179" s="278"/>
      <c r="J179" s="278"/>
      <c r="K179" s="278"/>
      <c r="L179" s="278"/>
      <c r="M179" s="278"/>
      <c r="N179" s="279">
        <v>1</v>
      </c>
      <c r="O179" s="278">
        <v>1</v>
      </c>
      <c r="P179" s="278">
        <v>1</v>
      </c>
      <c r="Q179" s="278">
        <v>1</v>
      </c>
      <c r="R179" s="278">
        <v>1</v>
      </c>
      <c r="S179" s="278">
        <v>1</v>
      </c>
      <c r="T179" s="278">
        <v>1</v>
      </c>
      <c r="U179" s="278"/>
      <c r="V179" s="278"/>
      <c r="W179" s="278"/>
      <c r="X179" s="278"/>
      <c r="Y179" s="278"/>
      <c r="Z179" s="556"/>
      <c r="AA179" s="557"/>
      <c r="AB179" s="290"/>
      <c r="AC179" s="290">
        <v>5</v>
      </c>
      <c r="AD179" s="290"/>
      <c r="AE179" s="497">
        <v>1200</v>
      </c>
      <c r="AF179" s="554"/>
      <c r="AG179" s="555">
        <f t="shared" si="4"/>
        <v>7200</v>
      </c>
      <c r="AH179" s="156"/>
    </row>
    <row r="180" spans="1:35" ht="13">
      <c r="A180" s="295" t="s">
        <v>422</v>
      </c>
      <c r="B180" s="155"/>
      <c r="C180" s="277"/>
      <c r="D180" s="278"/>
      <c r="E180" s="278"/>
      <c r="F180" s="278"/>
      <c r="G180" s="278"/>
      <c r="H180" s="278"/>
      <c r="I180" s="278"/>
      <c r="J180" s="278"/>
      <c r="K180" s="278"/>
      <c r="L180" s="278"/>
      <c r="M180" s="278"/>
      <c r="N180" s="279"/>
      <c r="O180" s="278"/>
      <c r="P180" s="278"/>
      <c r="Q180" s="278"/>
      <c r="R180" s="278"/>
      <c r="S180" s="278"/>
      <c r="T180" s="278">
        <v>1</v>
      </c>
      <c r="U180" s="278">
        <v>1</v>
      </c>
      <c r="V180" s="278">
        <v>1</v>
      </c>
      <c r="W180" s="278">
        <v>1</v>
      </c>
      <c r="X180" s="278"/>
      <c r="Y180" s="278"/>
      <c r="Z180" s="556"/>
      <c r="AA180" s="557"/>
      <c r="AB180" s="290"/>
      <c r="AC180" s="290">
        <v>233</v>
      </c>
      <c r="AD180" s="290"/>
      <c r="AE180" s="497">
        <v>650</v>
      </c>
      <c r="AF180" s="554"/>
      <c r="AG180" s="555">
        <f t="shared" si="4"/>
        <v>181740</v>
      </c>
      <c r="AH180" s="156"/>
    </row>
    <row r="181" spans="1:35" ht="13">
      <c r="A181" s="295" t="s">
        <v>423</v>
      </c>
      <c r="B181" s="155"/>
      <c r="C181" s="277"/>
      <c r="D181" s="278"/>
      <c r="E181" s="278"/>
      <c r="F181" s="278"/>
      <c r="G181" s="278"/>
      <c r="H181" s="278"/>
      <c r="I181" s="278"/>
      <c r="J181" s="278"/>
      <c r="K181" s="278"/>
      <c r="L181" s="278"/>
      <c r="M181" s="278"/>
      <c r="N181" s="279"/>
      <c r="O181" s="278"/>
      <c r="P181" s="278"/>
      <c r="Q181" s="278"/>
      <c r="R181" s="278"/>
      <c r="S181" s="278"/>
      <c r="T181" s="278">
        <v>1</v>
      </c>
      <c r="U181" s="278">
        <v>1</v>
      </c>
      <c r="V181" s="278">
        <v>1</v>
      </c>
      <c r="W181" s="278">
        <v>1</v>
      </c>
      <c r="X181" s="278"/>
      <c r="Y181" s="278"/>
      <c r="Z181" s="556"/>
      <c r="AA181" s="557"/>
      <c r="AB181" s="290"/>
      <c r="AC181" s="290">
        <v>7</v>
      </c>
      <c r="AD181" s="290"/>
      <c r="AE181" s="497">
        <v>570</v>
      </c>
      <c r="AF181" s="554"/>
      <c r="AG181" s="555">
        <f t="shared" si="4"/>
        <v>4788</v>
      </c>
      <c r="AH181" s="156"/>
    </row>
    <row r="182" spans="1:35" ht="13">
      <c r="A182" s="295" t="s">
        <v>424</v>
      </c>
      <c r="B182" s="155"/>
      <c r="C182" s="277"/>
      <c r="D182" s="278"/>
      <c r="E182" s="278"/>
      <c r="F182" s="278"/>
      <c r="G182" s="278"/>
      <c r="H182" s="278"/>
      <c r="I182" s="278"/>
      <c r="J182" s="278"/>
      <c r="K182" s="278"/>
      <c r="L182" s="278"/>
      <c r="M182" s="278"/>
      <c r="N182" s="279"/>
      <c r="O182" s="278"/>
      <c r="P182" s="278"/>
      <c r="Q182" s="278"/>
      <c r="R182" s="278"/>
      <c r="S182" s="278"/>
      <c r="T182" s="278"/>
      <c r="U182" s="278"/>
      <c r="V182" s="278"/>
      <c r="W182" s="278">
        <v>1</v>
      </c>
      <c r="X182" s="278">
        <v>1</v>
      </c>
      <c r="Y182" s="278">
        <v>1</v>
      </c>
      <c r="Z182" s="556"/>
      <c r="AA182" s="557"/>
      <c r="AB182" s="290"/>
      <c r="AC182" s="290">
        <v>3</v>
      </c>
      <c r="AD182" s="290"/>
      <c r="AE182" s="497">
        <v>1200</v>
      </c>
      <c r="AF182" s="554"/>
      <c r="AG182" s="555">
        <f t="shared" si="4"/>
        <v>4320</v>
      </c>
      <c r="AH182" s="156"/>
    </row>
    <row r="183" spans="1:35" ht="13">
      <c r="A183" s="295" t="s">
        <v>424</v>
      </c>
      <c r="B183" s="155"/>
      <c r="C183" s="277"/>
      <c r="D183" s="278"/>
      <c r="E183" s="278"/>
      <c r="F183" s="278"/>
      <c r="G183" s="278"/>
      <c r="H183" s="278"/>
      <c r="I183" s="278"/>
      <c r="J183" s="278"/>
      <c r="K183" s="278"/>
      <c r="L183" s="278"/>
      <c r="M183" s="278"/>
      <c r="N183" s="279"/>
      <c r="O183" s="278"/>
      <c r="P183" s="278"/>
      <c r="Q183" s="278"/>
      <c r="R183" s="278"/>
      <c r="S183" s="278"/>
      <c r="T183" s="278"/>
      <c r="U183" s="278"/>
      <c r="V183" s="278"/>
      <c r="W183" s="278">
        <v>1</v>
      </c>
      <c r="X183" s="278">
        <v>1</v>
      </c>
      <c r="Y183" s="278">
        <v>1</v>
      </c>
      <c r="Z183" s="556"/>
      <c r="AA183" s="557"/>
      <c r="AB183" s="290"/>
      <c r="AC183" s="290">
        <v>2</v>
      </c>
      <c r="AD183" s="290"/>
      <c r="AE183" s="497">
        <v>790</v>
      </c>
      <c r="AF183" s="554"/>
      <c r="AG183" s="555">
        <f t="shared" si="4"/>
        <v>1896</v>
      </c>
      <c r="AH183" s="156"/>
    </row>
    <row r="184" spans="1:35" ht="13">
      <c r="A184" s="295" t="s">
        <v>424</v>
      </c>
      <c r="B184" s="155"/>
      <c r="C184" s="277"/>
      <c r="D184" s="278"/>
      <c r="E184" s="278"/>
      <c r="F184" s="278"/>
      <c r="G184" s="278"/>
      <c r="H184" s="278"/>
      <c r="I184" s="278"/>
      <c r="J184" s="278"/>
      <c r="K184" s="278"/>
      <c r="L184" s="278"/>
      <c r="M184" s="278"/>
      <c r="N184" s="279"/>
      <c r="O184" s="278"/>
      <c r="P184" s="278"/>
      <c r="Q184" s="278"/>
      <c r="R184" s="278"/>
      <c r="S184" s="278"/>
      <c r="T184" s="278"/>
      <c r="U184" s="278"/>
      <c r="V184" s="278"/>
      <c r="W184" s="278">
        <v>1</v>
      </c>
      <c r="X184" s="278">
        <v>1</v>
      </c>
      <c r="Y184" s="278">
        <v>1</v>
      </c>
      <c r="Z184" s="556"/>
      <c r="AA184" s="557"/>
      <c r="AB184" s="290"/>
      <c r="AC184" s="290">
        <v>2</v>
      </c>
      <c r="AD184" s="290"/>
      <c r="AE184" s="497">
        <v>900</v>
      </c>
      <c r="AF184" s="554"/>
      <c r="AG184" s="555">
        <f t="shared" si="4"/>
        <v>2160</v>
      </c>
      <c r="AH184" s="156"/>
    </row>
    <row r="185" spans="1:35" ht="13">
      <c r="A185" s="295" t="s">
        <v>425</v>
      </c>
      <c r="B185" s="155"/>
      <c r="C185" s="277"/>
      <c r="D185" s="278"/>
      <c r="E185" s="278"/>
      <c r="F185" s="278"/>
      <c r="G185" s="278"/>
      <c r="H185" s="278"/>
      <c r="I185" s="278"/>
      <c r="J185" s="278"/>
      <c r="K185" s="278"/>
      <c r="L185" s="278"/>
      <c r="M185" s="278"/>
      <c r="N185" s="279"/>
      <c r="O185" s="278"/>
      <c r="P185" s="278"/>
      <c r="Q185" s="278"/>
      <c r="R185" s="278"/>
      <c r="S185" s="278"/>
      <c r="T185" s="278"/>
      <c r="U185" s="278"/>
      <c r="V185" s="278"/>
      <c r="W185" s="278">
        <v>1</v>
      </c>
      <c r="X185" s="278">
        <v>1</v>
      </c>
      <c r="Y185" s="278">
        <v>1</v>
      </c>
      <c r="Z185" s="556"/>
      <c r="AA185" s="557"/>
      <c r="AB185" s="290"/>
      <c r="AC185" s="290">
        <v>2</v>
      </c>
      <c r="AD185" s="290"/>
      <c r="AE185" s="497">
        <v>1200</v>
      </c>
      <c r="AF185" s="554"/>
      <c r="AG185" s="555">
        <f t="shared" si="4"/>
        <v>2880</v>
      </c>
      <c r="AH185" s="156"/>
    </row>
    <row r="186" spans="1:35" ht="13">
      <c r="A186" s="295" t="s">
        <v>425</v>
      </c>
      <c r="B186" s="155"/>
      <c r="C186" s="277"/>
      <c r="D186" s="278"/>
      <c r="E186" s="278"/>
      <c r="F186" s="278"/>
      <c r="G186" s="278"/>
      <c r="H186" s="278"/>
      <c r="I186" s="278"/>
      <c r="J186" s="278"/>
      <c r="K186" s="278"/>
      <c r="L186" s="278"/>
      <c r="M186" s="278"/>
      <c r="N186" s="279"/>
      <c r="O186" s="278"/>
      <c r="P186" s="278"/>
      <c r="Q186" s="278"/>
      <c r="R186" s="278"/>
      <c r="S186" s="278"/>
      <c r="T186" s="278"/>
      <c r="U186" s="278"/>
      <c r="V186" s="278"/>
      <c r="W186" s="278">
        <v>1</v>
      </c>
      <c r="X186" s="278">
        <v>1</v>
      </c>
      <c r="Y186" s="278">
        <v>1</v>
      </c>
      <c r="Z186" s="556"/>
      <c r="AA186" s="557"/>
      <c r="AB186" s="290"/>
      <c r="AC186" s="290">
        <v>7</v>
      </c>
      <c r="AD186" s="290"/>
      <c r="AE186" s="497">
        <v>790</v>
      </c>
      <c r="AF186" s="554"/>
      <c r="AG186" s="555">
        <f t="shared" si="4"/>
        <v>6636</v>
      </c>
      <c r="AH186" s="156"/>
    </row>
    <row r="187" spans="1:35" ht="14" thickBot="1">
      <c r="A187" s="295" t="s">
        <v>425</v>
      </c>
      <c r="B187" s="155"/>
      <c r="C187" s="627"/>
      <c r="D187" s="628"/>
      <c r="E187" s="628"/>
      <c r="F187" s="628"/>
      <c r="G187" s="628"/>
      <c r="H187" s="628"/>
      <c r="I187" s="628"/>
      <c r="J187" s="628"/>
      <c r="K187" s="628"/>
      <c r="L187" s="628"/>
      <c r="M187" s="628"/>
      <c r="N187" s="629"/>
      <c r="O187" s="278"/>
      <c r="P187" s="278"/>
      <c r="Q187" s="278"/>
      <c r="R187" s="278"/>
      <c r="S187" s="278"/>
      <c r="T187" s="278"/>
      <c r="U187" s="278"/>
      <c r="V187" s="278"/>
      <c r="W187" s="278">
        <v>1</v>
      </c>
      <c r="X187" s="278">
        <v>1</v>
      </c>
      <c r="Y187" s="278">
        <v>1</v>
      </c>
      <c r="Z187" s="556"/>
      <c r="AA187" s="557"/>
      <c r="AB187" s="290"/>
      <c r="AC187" s="290">
        <v>4</v>
      </c>
      <c r="AD187" s="290"/>
      <c r="AE187" s="497">
        <v>900</v>
      </c>
      <c r="AF187" s="554"/>
      <c r="AG187" s="555">
        <f t="shared" si="4"/>
        <v>4320</v>
      </c>
      <c r="AH187" s="156"/>
    </row>
    <row r="188" spans="1:35" ht="13" thickBot="1">
      <c r="A188" s="296" t="s">
        <v>153</v>
      </c>
      <c r="B188" s="157"/>
      <c r="C188" s="276"/>
      <c r="D188" s="276"/>
      <c r="E188" s="276"/>
      <c r="F188" s="276"/>
      <c r="G188" s="276"/>
      <c r="H188" s="276"/>
      <c r="I188" s="276"/>
      <c r="J188" s="276"/>
      <c r="K188" s="276"/>
      <c r="L188" s="276"/>
      <c r="M188" s="276"/>
      <c r="N188" s="276"/>
      <c r="O188" s="276"/>
      <c r="P188" s="276"/>
      <c r="Q188" s="276"/>
      <c r="R188" s="276"/>
      <c r="S188" s="276"/>
      <c r="T188" s="276"/>
      <c r="U188" s="276"/>
      <c r="V188" s="289"/>
      <c r="W188" s="289"/>
      <c r="X188" s="289"/>
      <c r="Y188" s="289"/>
      <c r="Z188" s="276"/>
      <c r="AA188" s="276"/>
      <c r="AB188" s="276"/>
      <c r="AC188" s="276"/>
      <c r="AD188" s="276"/>
      <c r="AE188" s="276"/>
      <c r="AF188" s="550">
        <f>SUM(AF4:AF187)</f>
        <v>0</v>
      </c>
      <c r="AG188" s="551">
        <f>SUM(AG4:AG187)</f>
        <v>4720812</v>
      </c>
      <c r="AH188" s="158"/>
      <c r="AI188" s="158"/>
    </row>
    <row r="189" spans="1:35">
      <c r="AH189" s="159"/>
      <c r="AI189" s="159"/>
    </row>
    <row r="191" spans="1:35" ht="16">
      <c r="AG191" s="160"/>
    </row>
  </sheetData>
  <conditionalFormatting sqref="C158:I170 C4:Y157 C172:I187">
    <cfRule type="colorScale" priority="11">
      <colorScale>
        <cfvo type="num" val="0"/>
        <cfvo type="num" val="1"/>
        <color theme="0"/>
        <color theme="2" tint="-0.249977111117893"/>
      </colorScale>
    </cfRule>
  </conditionalFormatting>
  <conditionalFormatting sqref="J158:Y158">
    <cfRule type="colorScale" priority="9">
      <colorScale>
        <cfvo type="num" val="0"/>
        <cfvo type="num" val="1"/>
        <color theme="0"/>
        <color theme="2" tint="-0.249977111117893"/>
      </colorScale>
    </cfRule>
  </conditionalFormatting>
  <conditionalFormatting sqref="J159:Y170 J172:Y172 J186:V187">
    <cfRule type="colorScale" priority="8">
      <colorScale>
        <cfvo type="num" val="0"/>
        <cfvo type="num" val="1"/>
        <color theme="0"/>
        <color theme="2" tint="-0.249977111117893"/>
      </colorScale>
    </cfRule>
  </conditionalFormatting>
  <conditionalFormatting sqref="C171:I171">
    <cfRule type="colorScale" priority="7">
      <colorScale>
        <cfvo type="num" val="0"/>
        <cfvo type="num" val="1"/>
        <color theme="0"/>
        <color theme="2" tint="-0.249977111117893"/>
      </colorScale>
    </cfRule>
  </conditionalFormatting>
  <conditionalFormatting sqref="J171:Y171">
    <cfRule type="colorScale" priority="6">
      <colorScale>
        <cfvo type="num" val="0"/>
        <cfvo type="num" val="1"/>
        <color theme="0"/>
        <color theme="2" tint="-0.249977111117893"/>
      </colorScale>
    </cfRule>
  </conditionalFormatting>
  <conditionalFormatting sqref="J173:Y181 J183:Y184 J182:V182">
    <cfRule type="colorScale" priority="5">
      <colorScale>
        <cfvo type="num" val="0"/>
        <cfvo type="num" val="1"/>
        <color theme="0"/>
        <color theme="2" tint="-0.249977111117893"/>
      </colorScale>
    </cfRule>
  </conditionalFormatting>
  <conditionalFormatting sqref="J185:Y185">
    <cfRule type="colorScale" priority="4">
      <colorScale>
        <cfvo type="num" val="0"/>
        <cfvo type="num" val="1"/>
        <color theme="0"/>
        <color theme="2" tint="-0.249977111117893"/>
      </colorScale>
    </cfRule>
  </conditionalFormatting>
  <conditionalFormatting sqref="W186:Y186">
    <cfRule type="colorScale" priority="3">
      <colorScale>
        <cfvo type="num" val="0"/>
        <cfvo type="num" val="1"/>
        <color theme="0"/>
        <color theme="2" tint="-0.249977111117893"/>
      </colorScale>
    </cfRule>
  </conditionalFormatting>
  <conditionalFormatting sqref="W187:Y187">
    <cfRule type="colorScale" priority="2">
      <colorScale>
        <cfvo type="num" val="0"/>
        <cfvo type="num" val="1"/>
        <color theme="0"/>
        <color theme="2" tint="-0.249977111117893"/>
      </colorScale>
    </cfRule>
  </conditionalFormatting>
  <conditionalFormatting sqref="W182:Y182">
    <cfRule type="colorScale" priority="1">
      <colorScale>
        <cfvo type="num" val="0"/>
        <cfvo type="num" val="1"/>
        <color theme="0"/>
        <color theme="2" tint="-0.249977111117893"/>
      </colorScale>
    </cfRule>
  </conditionalFormatting>
  <pageMargins left="0.7" right="0.7" top="0.75" bottom="0.75" header="0.3" footer="0.3"/>
  <pageSetup paperSize="9" scale="38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CC"/>
  </sheetPr>
  <dimension ref="A1:F28"/>
  <sheetViews>
    <sheetView tabSelected="1" view="pageBreakPreview" zoomScale="170" zoomScaleNormal="100" zoomScaleSheetLayoutView="170" workbookViewId="0">
      <selection activeCell="A19" sqref="A19"/>
    </sheetView>
  </sheetViews>
  <sheetFormatPr baseColWidth="10" defaultColWidth="8.83203125" defaultRowHeight="15"/>
  <cols>
    <col min="1" max="1" width="51.5" customWidth="1"/>
    <col min="2" max="2" width="13.5" bestFit="1" customWidth="1"/>
    <col min="4" max="4" width="18.33203125" bestFit="1" customWidth="1"/>
    <col min="5" max="5" width="16" bestFit="1" customWidth="1"/>
    <col min="6" max="6" width="48.83203125" customWidth="1"/>
  </cols>
  <sheetData>
    <row r="1" spans="1:6" ht="16" thickBot="1"/>
    <row r="2" spans="1:6" ht="16" thickBot="1">
      <c r="A2" s="526" t="s">
        <v>331</v>
      </c>
      <c r="B2" s="526" t="s">
        <v>332</v>
      </c>
      <c r="C2" s="526" t="s">
        <v>333</v>
      </c>
      <c r="D2" s="530" t="s">
        <v>334</v>
      </c>
      <c r="E2" s="530" t="s">
        <v>335</v>
      </c>
      <c r="F2" s="526" t="s">
        <v>336</v>
      </c>
    </row>
    <row r="3" spans="1:6">
      <c r="A3" s="295" t="s">
        <v>426</v>
      </c>
      <c r="B3" s="527" t="s">
        <v>337</v>
      </c>
      <c r="C3" s="528">
        <f>10.89/1000</f>
        <v>1.089E-2</v>
      </c>
      <c r="D3" s="531">
        <v>100000</v>
      </c>
      <c r="E3" s="529">
        <f>D3*C3*1.2</f>
        <v>1306.8</v>
      </c>
      <c r="F3" s="525"/>
    </row>
    <row r="4" spans="1:6">
      <c r="A4" s="295" t="s">
        <v>442</v>
      </c>
      <c r="B4" s="528" t="s">
        <v>337</v>
      </c>
      <c r="C4" s="528">
        <v>160</v>
      </c>
      <c r="D4" s="531">
        <v>80</v>
      </c>
      <c r="E4" s="529">
        <v>12800</v>
      </c>
      <c r="F4" s="524" t="s">
        <v>443</v>
      </c>
    </row>
    <row r="5" spans="1:6">
      <c r="A5" s="295" t="s">
        <v>444</v>
      </c>
      <c r="B5" s="528" t="s">
        <v>337</v>
      </c>
      <c r="C5" s="528">
        <v>2</v>
      </c>
      <c r="D5" s="531">
        <v>1800</v>
      </c>
      <c r="E5" s="529">
        <v>3600</v>
      </c>
      <c r="F5" s="524" t="s">
        <v>445</v>
      </c>
    </row>
    <row r="6" spans="1:6">
      <c r="A6" s="295" t="s">
        <v>446</v>
      </c>
      <c r="B6" s="528" t="s">
        <v>337</v>
      </c>
      <c r="C6" s="528">
        <v>8</v>
      </c>
      <c r="D6" s="531">
        <v>21000</v>
      </c>
      <c r="E6" s="529">
        <v>168000</v>
      </c>
      <c r="F6" s="524" t="s">
        <v>447</v>
      </c>
    </row>
    <row r="7" spans="1:6">
      <c r="A7" s="295" t="s">
        <v>448</v>
      </c>
      <c r="B7" s="528" t="s">
        <v>337</v>
      </c>
      <c r="C7" s="528">
        <v>4</v>
      </c>
      <c r="D7" s="531">
        <v>120</v>
      </c>
      <c r="E7" s="529">
        <v>480</v>
      </c>
      <c r="F7" s="524" t="s">
        <v>449</v>
      </c>
    </row>
    <row r="8" spans="1:6">
      <c r="A8" s="295" t="s">
        <v>450</v>
      </c>
      <c r="B8" s="528" t="s">
        <v>337</v>
      </c>
      <c r="C8" s="528">
        <v>4</v>
      </c>
      <c r="D8" s="531">
        <v>120</v>
      </c>
      <c r="E8" s="529">
        <v>480</v>
      </c>
      <c r="F8" s="524" t="s">
        <v>449</v>
      </c>
    </row>
    <row r="9" spans="1:6">
      <c r="A9" s="295" t="s">
        <v>451</v>
      </c>
      <c r="B9" s="528" t="s">
        <v>337</v>
      </c>
      <c r="C9" s="528">
        <v>4</v>
      </c>
      <c r="D9" s="531">
        <v>120</v>
      </c>
      <c r="E9" s="529">
        <v>480</v>
      </c>
      <c r="F9" s="524" t="s">
        <v>449</v>
      </c>
    </row>
    <row r="10" spans="1:6">
      <c r="A10" s="295" t="s">
        <v>452</v>
      </c>
      <c r="B10" s="528" t="s">
        <v>337</v>
      </c>
      <c r="C10" s="528">
        <v>4</v>
      </c>
      <c r="D10" s="531">
        <v>120</v>
      </c>
      <c r="E10" s="529">
        <v>480</v>
      </c>
      <c r="F10" s="524" t="s">
        <v>449</v>
      </c>
    </row>
    <row r="11" spans="1:6">
      <c r="A11" s="295" t="s">
        <v>453</v>
      </c>
      <c r="B11" s="528" t="s">
        <v>337</v>
      </c>
      <c r="C11" s="528">
        <v>2</v>
      </c>
      <c r="D11" s="531">
        <v>25000</v>
      </c>
      <c r="E11" s="529">
        <v>50000</v>
      </c>
      <c r="F11" s="524" t="s">
        <v>454</v>
      </c>
    </row>
    <row r="12" spans="1:6">
      <c r="A12" s="295"/>
      <c r="B12" s="528"/>
      <c r="C12" s="528"/>
      <c r="D12" s="531"/>
      <c r="E12" s="529">
        <f t="shared" ref="E4:E28" si="0">D12*C12</f>
        <v>0</v>
      </c>
      <c r="F12" s="524"/>
    </row>
    <row r="13" spans="1:6">
      <c r="A13" s="295"/>
      <c r="B13" s="528"/>
      <c r="C13" s="528"/>
      <c r="D13" s="531"/>
      <c r="E13" s="529">
        <f t="shared" si="0"/>
        <v>0</v>
      </c>
      <c r="F13" s="524"/>
    </row>
    <row r="14" spans="1:6">
      <c r="A14" s="295"/>
      <c r="B14" s="528"/>
      <c r="C14" s="528"/>
      <c r="D14" s="531"/>
      <c r="E14" s="529">
        <f t="shared" si="0"/>
        <v>0</v>
      </c>
      <c r="F14" s="524"/>
    </row>
    <row r="15" spans="1:6">
      <c r="A15" s="295"/>
      <c r="B15" s="528"/>
      <c r="C15" s="528"/>
      <c r="D15" s="531"/>
      <c r="E15" s="529">
        <f t="shared" si="0"/>
        <v>0</v>
      </c>
      <c r="F15" s="524"/>
    </row>
    <row r="16" spans="1:6">
      <c r="A16" s="295"/>
      <c r="B16" s="528"/>
      <c r="C16" s="528"/>
      <c r="D16" s="531"/>
      <c r="E16" s="529">
        <f t="shared" si="0"/>
        <v>0</v>
      </c>
      <c r="F16" s="524"/>
    </row>
    <row r="17" spans="1:6">
      <c r="A17" s="295"/>
      <c r="B17" s="528"/>
      <c r="C17" s="528"/>
      <c r="D17" s="531"/>
      <c r="E17" s="529">
        <f t="shared" si="0"/>
        <v>0</v>
      </c>
      <c r="F17" s="524"/>
    </row>
    <row r="18" spans="1:6">
      <c r="A18" s="295"/>
      <c r="B18" s="528"/>
      <c r="C18" s="528"/>
      <c r="D18" s="531"/>
      <c r="E18" s="529">
        <f t="shared" si="0"/>
        <v>0</v>
      </c>
      <c r="F18" s="524"/>
    </row>
    <row r="19" spans="1:6">
      <c r="A19" s="295"/>
      <c r="B19" s="528"/>
      <c r="C19" s="528"/>
      <c r="D19" s="531"/>
      <c r="E19" s="529">
        <f t="shared" si="0"/>
        <v>0</v>
      </c>
      <c r="F19" s="524"/>
    </row>
    <row r="20" spans="1:6">
      <c r="A20" s="295"/>
      <c r="B20" s="528"/>
      <c r="C20" s="528"/>
      <c r="D20" s="531"/>
      <c r="E20" s="529">
        <f t="shared" si="0"/>
        <v>0</v>
      </c>
      <c r="F20" s="524"/>
    </row>
    <row r="21" spans="1:6">
      <c r="A21" s="295"/>
      <c r="B21" s="528"/>
      <c r="C21" s="528"/>
      <c r="D21" s="531"/>
      <c r="E21" s="529">
        <f t="shared" si="0"/>
        <v>0</v>
      </c>
      <c r="F21" s="524"/>
    </row>
    <row r="22" spans="1:6">
      <c r="A22" s="295"/>
      <c r="B22" s="528"/>
      <c r="C22" s="528"/>
      <c r="D22" s="531"/>
      <c r="E22" s="529">
        <f t="shared" si="0"/>
        <v>0</v>
      </c>
      <c r="F22" s="524"/>
    </row>
    <row r="23" spans="1:6">
      <c r="A23" s="295"/>
      <c r="B23" s="528"/>
      <c r="C23" s="528"/>
      <c r="D23" s="531"/>
      <c r="E23" s="529">
        <f t="shared" si="0"/>
        <v>0</v>
      </c>
      <c r="F23" s="524"/>
    </row>
    <row r="24" spans="1:6">
      <c r="A24" s="295"/>
      <c r="B24" s="528"/>
      <c r="C24" s="528"/>
      <c r="D24" s="531"/>
      <c r="E24" s="529">
        <f t="shared" si="0"/>
        <v>0</v>
      </c>
      <c r="F24" s="524"/>
    </row>
    <row r="25" spans="1:6">
      <c r="A25" s="295"/>
      <c r="B25" s="528"/>
      <c r="C25" s="528"/>
      <c r="D25" s="531"/>
      <c r="E25" s="529">
        <f t="shared" si="0"/>
        <v>0</v>
      </c>
      <c r="F25" s="524"/>
    </row>
    <row r="26" spans="1:6">
      <c r="A26" s="295"/>
      <c r="B26" s="528"/>
      <c r="C26" s="528"/>
      <c r="D26" s="531"/>
      <c r="E26" s="529">
        <f t="shared" si="0"/>
        <v>0</v>
      </c>
      <c r="F26" s="524"/>
    </row>
    <row r="27" spans="1:6">
      <c r="A27" s="295"/>
      <c r="B27" s="528"/>
      <c r="C27" s="528"/>
      <c r="D27" s="531"/>
      <c r="E27" s="529">
        <f t="shared" si="0"/>
        <v>0</v>
      </c>
      <c r="F27" s="524"/>
    </row>
    <row r="28" spans="1:6">
      <c r="A28" s="295"/>
      <c r="B28" s="528"/>
      <c r="C28" s="528"/>
      <c r="D28" s="531"/>
      <c r="E28" s="529">
        <f t="shared" si="0"/>
        <v>0</v>
      </c>
      <c r="F28" s="524"/>
    </row>
  </sheetData>
  <pageMargins left="0.7" right="0.7" top="0.75" bottom="0.75" header="0.3" footer="0.3"/>
  <pageSetup paperSize="9" scale="55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CE1AC72-0DA5-1648-ADB9-F52E92362801}">
          <x14:formula1>
            <xm:f>'/Users/gabrielrusznyak/Desktop/SVPS 09 vyhrady/[06_eGOV_Rozpocet_detail_4.0_final pomocka2.xlsx]Skyty_harok'!#REF!</xm:f>
          </x14:formula1>
          <xm:sqref>A3:A4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CC"/>
  </sheetPr>
  <dimension ref="A1:AQ15"/>
  <sheetViews>
    <sheetView view="pageBreakPreview" topLeftCell="F1" zoomScale="60" zoomScaleNormal="80" workbookViewId="0">
      <selection activeCell="P24" sqref="P24"/>
    </sheetView>
  </sheetViews>
  <sheetFormatPr baseColWidth="10" defaultColWidth="8.6640625" defaultRowHeight="12"/>
  <cols>
    <col min="1" max="1" width="36.33203125" style="147" customWidth="1"/>
    <col min="2" max="2" width="34.6640625" style="147" customWidth="1"/>
    <col min="3" max="3" width="3.33203125" style="147" customWidth="1"/>
    <col min="4" max="24" width="3.6640625" style="147" customWidth="1"/>
    <col min="25" max="25" width="4.5" style="147" customWidth="1"/>
    <col min="26" max="28" width="16.5" style="147" customWidth="1"/>
    <col min="29" max="29" width="18.1640625" style="147" customWidth="1"/>
    <col min="30" max="30" width="9" style="147" customWidth="1"/>
    <col min="31" max="31" width="9.1640625" style="147" customWidth="1"/>
    <col min="32" max="32" width="9" style="147" customWidth="1"/>
    <col min="33" max="33" width="10.6640625" style="148" customWidth="1"/>
    <col min="34" max="36" width="10.6640625" style="147" customWidth="1"/>
    <col min="37" max="37" width="52.1640625" style="147" customWidth="1"/>
    <col min="38" max="38" width="51.6640625" style="147" customWidth="1"/>
    <col min="39" max="42" width="8.6640625" style="147"/>
    <col min="43" max="43" width="18.83203125" style="147" customWidth="1"/>
    <col min="44" max="16384" width="8.6640625" style="147"/>
  </cols>
  <sheetData>
    <row r="1" spans="1:43" ht="26" customHeight="1" thickBot="1">
      <c r="A1" s="767" t="s">
        <v>208</v>
      </c>
      <c r="B1" s="767"/>
      <c r="C1" s="767"/>
      <c r="D1" s="767"/>
      <c r="E1" s="767"/>
      <c r="F1" s="767"/>
      <c r="G1" s="767"/>
      <c r="H1" s="767"/>
      <c r="I1" s="767"/>
      <c r="J1" s="767"/>
      <c r="K1" s="767"/>
      <c r="L1" s="767"/>
      <c r="M1" s="767"/>
      <c r="N1" s="767"/>
      <c r="O1" s="767"/>
      <c r="P1" s="767"/>
      <c r="Q1" s="767"/>
      <c r="R1" s="767"/>
      <c r="S1" s="767"/>
      <c r="T1" s="767"/>
      <c r="U1" s="767"/>
      <c r="V1" s="767"/>
      <c r="W1" s="767"/>
      <c r="X1" s="767"/>
      <c r="Y1" s="767"/>
      <c r="Z1" s="532"/>
      <c r="AA1" s="532"/>
      <c r="AB1" s="532"/>
      <c r="AC1" s="532"/>
      <c r="AD1" s="767" t="s">
        <v>206</v>
      </c>
      <c r="AE1" s="767"/>
      <c r="AF1" s="767"/>
      <c r="AG1" s="767"/>
      <c r="AH1" s="767"/>
      <c r="AI1" s="767"/>
      <c r="AJ1" s="767"/>
      <c r="AK1" s="767"/>
    </row>
    <row r="2" spans="1:43" ht="36" customHeight="1" thickBot="1">
      <c r="A2" s="267"/>
      <c r="B2" s="266"/>
      <c r="C2" s="268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9"/>
      <c r="O2" s="266"/>
      <c r="P2" s="266"/>
      <c r="Q2" s="266"/>
      <c r="R2" s="266"/>
      <c r="S2" s="266"/>
      <c r="T2" s="266"/>
      <c r="U2" s="266"/>
      <c r="V2" s="266"/>
      <c r="W2" s="266"/>
      <c r="X2" s="266"/>
      <c r="Y2" s="269"/>
      <c r="Z2" s="768" t="s">
        <v>282</v>
      </c>
      <c r="AA2" s="769"/>
      <c r="AB2" s="769"/>
      <c r="AC2" s="769"/>
      <c r="AD2" s="769"/>
      <c r="AE2" s="769"/>
      <c r="AF2" s="769"/>
      <c r="AG2" s="769"/>
      <c r="AH2" s="769"/>
      <c r="AI2" s="769"/>
      <c r="AJ2" s="769"/>
      <c r="AK2" s="770"/>
      <c r="AL2" s="759" t="s">
        <v>281</v>
      </c>
      <c r="AM2" s="760"/>
      <c r="AN2" s="760"/>
      <c r="AO2" s="760"/>
      <c r="AP2" s="760"/>
      <c r="AQ2" s="761"/>
    </row>
    <row r="3" spans="1:43" ht="36" customHeight="1" thickBot="1">
      <c r="A3" s="349"/>
      <c r="B3" s="347"/>
      <c r="C3" s="348"/>
      <c r="D3" s="347"/>
      <c r="E3" s="347"/>
      <c r="F3" s="347"/>
      <c r="G3" s="347"/>
      <c r="H3" s="347"/>
      <c r="I3" s="347"/>
      <c r="J3" s="347"/>
      <c r="K3" s="347"/>
      <c r="L3" s="347"/>
      <c r="M3" s="347"/>
      <c r="N3" s="346"/>
      <c r="O3" s="347"/>
      <c r="P3" s="347"/>
      <c r="Q3" s="347"/>
      <c r="R3" s="347"/>
      <c r="S3" s="347"/>
      <c r="T3" s="347"/>
      <c r="U3" s="347"/>
      <c r="V3" s="347"/>
      <c r="W3" s="347"/>
      <c r="X3" s="347"/>
      <c r="Y3" s="346"/>
      <c r="Z3" s="759" t="s">
        <v>341</v>
      </c>
      <c r="AA3" s="760"/>
      <c r="AB3" s="760"/>
      <c r="AC3" s="760"/>
      <c r="AD3" s="759" t="s">
        <v>342</v>
      </c>
      <c r="AE3" s="760"/>
      <c r="AF3" s="760"/>
      <c r="AG3" s="760"/>
      <c r="AH3" s="760"/>
      <c r="AI3" s="760"/>
      <c r="AJ3" s="760"/>
      <c r="AK3" s="761"/>
      <c r="AL3" s="272"/>
      <c r="AM3" s="273"/>
      <c r="AN3" s="273"/>
      <c r="AO3" s="273"/>
      <c r="AP3" s="273"/>
      <c r="AQ3" s="263"/>
    </row>
    <row r="4" spans="1:43" ht="51" customHeight="1">
      <c r="A4" s="349" t="s">
        <v>209</v>
      </c>
      <c r="B4" s="618" t="s">
        <v>354</v>
      </c>
      <c r="C4" s="348" t="s">
        <v>124</v>
      </c>
      <c r="D4" s="347" t="s">
        <v>125</v>
      </c>
      <c r="E4" s="347" t="s">
        <v>126</v>
      </c>
      <c r="F4" s="347" t="s">
        <v>127</v>
      </c>
      <c r="G4" s="347" t="s">
        <v>128</v>
      </c>
      <c r="H4" s="347" t="s">
        <v>129</v>
      </c>
      <c r="I4" s="347" t="s">
        <v>130</v>
      </c>
      <c r="J4" s="347" t="s">
        <v>131</v>
      </c>
      <c r="K4" s="347" t="s">
        <v>132</v>
      </c>
      <c r="L4" s="347" t="s">
        <v>133</v>
      </c>
      <c r="M4" s="347" t="s">
        <v>134</v>
      </c>
      <c r="N4" s="346" t="s">
        <v>135</v>
      </c>
      <c r="O4" s="347" t="s">
        <v>136</v>
      </c>
      <c r="P4" s="347" t="s">
        <v>137</v>
      </c>
      <c r="Q4" s="347" t="s">
        <v>138</v>
      </c>
      <c r="R4" s="347" t="s">
        <v>139</v>
      </c>
      <c r="S4" s="347" t="s">
        <v>140</v>
      </c>
      <c r="T4" s="347" t="s">
        <v>141</v>
      </c>
      <c r="U4" s="347" t="s">
        <v>142</v>
      </c>
      <c r="V4" s="347" t="s">
        <v>143</v>
      </c>
      <c r="W4" s="347" t="s">
        <v>144</v>
      </c>
      <c r="X4" s="347" t="s">
        <v>145</v>
      </c>
      <c r="Y4" s="346" t="s">
        <v>146</v>
      </c>
      <c r="Z4" s="268" t="s">
        <v>343</v>
      </c>
      <c r="AA4" s="266" t="s">
        <v>344</v>
      </c>
      <c r="AB4" s="266" t="s">
        <v>345</v>
      </c>
      <c r="AC4" s="266" t="s">
        <v>346</v>
      </c>
      <c r="AD4" s="270" t="s">
        <v>200</v>
      </c>
      <c r="AE4" s="271" t="s">
        <v>201</v>
      </c>
      <c r="AF4" s="271" t="s">
        <v>202</v>
      </c>
      <c r="AG4" s="263" t="s">
        <v>205</v>
      </c>
      <c r="AH4" s="263" t="s">
        <v>204</v>
      </c>
      <c r="AI4" s="263" t="s">
        <v>154</v>
      </c>
      <c r="AJ4" s="762" t="s">
        <v>207</v>
      </c>
      <c r="AK4" s="594" t="s">
        <v>210</v>
      </c>
      <c r="AL4" s="594" t="s">
        <v>280</v>
      </c>
      <c r="AM4" s="270" t="s">
        <v>200</v>
      </c>
      <c r="AN4" s="271" t="s">
        <v>201</v>
      </c>
      <c r="AO4" s="271" t="s">
        <v>202</v>
      </c>
      <c r="AP4" s="263" t="s">
        <v>205</v>
      </c>
      <c r="AQ4" s="765" t="s">
        <v>279</v>
      </c>
    </row>
    <row r="5" spans="1:43" ht="8.25" customHeight="1" thickBot="1">
      <c r="A5" s="150"/>
      <c r="B5" s="151"/>
      <c r="C5" s="152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3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3"/>
      <c r="Z5" s="152"/>
      <c r="AA5" s="151"/>
      <c r="AB5" s="151"/>
      <c r="AC5" s="151"/>
      <c r="AD5" s="272"/>
      <c r="AE5" s="273"/>
      <c r="AF5" s="273"/>
      <c r="AG5" s="280"/>
      <c r="AH5" s="280"/>
      <c r="AI5" s="280"/>
      <c r="AJ5" s="763"/>
      <c r="AK5" s="345"/>
      <c r="AL5" s="282"/>
      <c r="AM5" s="272"/>
      <c r="AN5" s="273"/>
      <c r="AO5" s="273"/>
      <c r="AP5" s="280"/>
      <c r="AQ5" s="766"/>
    </row>
    <row r="6" spans="1:43" ht="15" customHeight="1">
      <c r="A6" s="264" t="s">
        <v>203</v>
      </c>
      <c r="B6" s="264"/>
      <c r="C6" s="356"/>
      <c r="D6" s="357"/>
      <c r="E6" s="357"/>
      <c r="F6" s="357"/>
      <c r="G6" s="357"/>
      <c r="H6" s="357"/>
      <c r="I6" s="357"/>
      <c r="J6" s="357"/>
      <c r="K6" s="357"/>
      <c r="L6" s="357"/>
      <c r="M6" s="357"/>
      <c r="N6" s="358"/>
      <c r="O6" s="357"/>
      <c r="P6" s="357"/>
      <c r="Q6" s="357"/>
      <c r="R6" s="357"/>
      <c r="S6" s="357"/>
      <c r="T6" s="357"/>
      <c r="U6" s="357"/>
      <c r="V6" s="357"/>
      <c r="W6" s="357"/>
      <c r="X6" s="357"/>
      <c r="Y6" s="358"/>
      <c r="Z6" s="596"/>
      <c r="AA6" s="597"/>
      <c r="AB6" s="597"/>
      <c r="AC6" s="598"/>
      <c r="AD6" s="559"/>
      <c r="AE6" s="290"/>
      <c r="AF6" s="290"/>
      <c r="AG6" s="549">
        <f t="shared" ref="AG6:AG11" si="0">AD6*AF6+AC6</f>
        <v>0</v>
      </c>
      <c r="AH6" s="549">
        <f t="shared" ref="AH6:AH11" si="1">AE6*AF6+AC6</f>
        <v>0</v>
      </c>
      <c r="AI6" s="549">
        <f t="shared" ref="AI6:AI11" si="2">AH6-AG6</f>
        <v>0</v>
      </c>
      <c r="AJ6" s="763"/>
      <c r="AK6" s="561"/>
      <c r="AL6" s="558"/>
      <c r="AM6" s="559"/>
      <c r="AN6" s="290"/>
      <c r="AO6" s="290"/>
      <c r="AP6" s="549">
        <f t="shared" ref="AP6:AP11" si="3">AM6*AO6</f>
        <v>0</v>
      </c>
      <c r="AQ6" s="561"/>
    </row>
    <row r="7" spans="1:43" ht="15" customHeight="1">
      <c r="A7" s="264" t="s">
        <v>158</v>
      </c>
      <c r="B7" s="264"/>
      <c r="C7" s="359"/>
      <c r="D7" s="360"/>
      <c r="E7" s="360"/>
      <c r="F7" s="360"/>
      <c r="G7" s="360"/>
      <c r="H7" s="360"/>
      <c r="I7" s="360"/>
      <c r="J7" s="360"/>
      <c r="K7" s="360"/>
      <c r="L7" s="360"/>
      <c r="M7" s="360"/>
      <c r="N7" s="361"/>
      <c r="O7" s="360"/>
      <c r="P7" s="360"/>
      <c r="Q7" s="360"/>
      <c r="R7" s="360"/>
      <c r="S7" s="360"/>
      <c r="T7" s="360"/>
      <c r="U7" s="360"/>
      <c r="V7" s="360"/>
      <c r="W7" s="360"/>
      <c r="X7" s="360"/>
      <c r="Y7" s="361"/>
      <c r="Z7" s="599"/>
      <c r="AA7" s="600"/>
      <c r="AB7" s="600"/>
      <c r="AC7" s="601"/>
      <c r="AD7" s="559"/>
      <c r="AE7" s="290"/>
      <c r="AF7" s="290"/>
      <c r="AG7" s="549">
        <f t="shared" si="0"/>
        <v>0</v>
      </c>
      <c r="AH7" s="549">
        <f t="shared" si="1"/>
        <v>0</v>
      </c>
      <c r="AI7" s="549">
        <f t="shared" si="2"/>
        <v>0</v>
      </c>
      <c r="AJ7" s="763"/>
      <c r="AK7" s="562"/>
      <c r="AL7" s="559"/>
      <c r="AM7" s="559"/>
      <c r="AN7" s="290"/>
      <c r="AO7" s="290"/>
      <c r="AP7" s="549">
        <f t="shared" si="3"/>
        <v>0</v>
      </c>
      <c r="AQ7" s="562"/>
    </row>
    <row r="8" spans="1:43" ht="15" customHeight="1">
      <c r="A8" s="264" t="s">
        <v>159</v>
      </c>
      <c r="B8" s="264"/>
      <c r="C8" s="359"/>
      <c r="D8" s="360"/>
      <c r="E8" s="360"/>
      <c r="F8" s="360"/>
      <c r="G8" s="360"/>
      <c r="H8" s="360"/>
      <c r="I8" s="360"/>
      <c r="J8" s="360"/>
      <c r="K8" s="360"/>
      <c r="L8" s="360"/>
      <c r="M8" s="360"/>
      <c r="N8" s="361"/>
      <c r="O8" s="360"/>
      <c r="P8" s="360"/>
      <c r="Q8" s="360"/>
      <c r="R8" s="360"/>
      <c r="S8" s="360"/>
      <c r="T8" s="360"/>
      <c r="U8" s="360"/>
      <c r="V8" s="360"/>
      <c r="W8" s="360"/>
      <c r="X8" s="360"/>
      <c r="Y8" s="361"/>
      <c r="Z8" s="599"/>
      <c r="AA8" s="600"/>
      <c r="AB8" s="600"/>
      <c r="AC8" s="601"/>
      <c r="AD8" s="559"/>
      <c r="AE8" s="290"/>
      <c r="AF8" s="290"/>
      <c r="AG8" s="549">
        <f t="shared" si="0"/>
        <v>0</v>
      </c>
      <c r="AH8" s="549">
        <f t="shared" si="1"/>
        <v>0</v>
      </c>
      <c r="AI8" s="549">
        <f t="shared" si="2"/>
        <v>0</v>
      </c>
      <c r="AJ8" s="763"/>
      <c r="AK8" s="562"/>
      <c r="AL8" s="559"/>
      <c r="AM8" s="559"/>
      <c r="AN8" s="290"/>
      <c r="AO8" s="290"/>
      <c r="AP8" s="549">
        <f t="shared" si="3"/>
        <v>0</v>
      </c>
      <c r="AQ8" s="562"/>
    </row>
    <row r="9" spans="1:43" ht="15" customHeight="1">
      <c r="A9" s="264" t="s">
        <v>160</v>
      </c>
      <c r="B9" s="264"/>
      <c r="C9" s="359"/>
      <c r="D9" s="360"/>
      <c r="E9" s="360"/>
      <c r="F9" s="360"/>
      <c r="G9" s="360"/>
      <c r="H9" s="360"/>
      <c r="I9" s="360"/>
      <c r="J9" s="360"/>
      <c r="K9" s="360"/>
      <c r="L9" s="360"/>
      <c r="M9" s="360"/>
      <c r="N9" s="361"/>
      <c r="O9" s="360"/>
      <c r="P9" s="360"/>
      <c r="Q9" s="360"/>
      <c r="R9" s="360"/>
      <c r="S9" s="360"/>
      <c r="T9" s="360"/>
      <c r="U9" s="360"/>
      <c r="V9" s="360"/>
      <c r="W9" s="360"/>
      <c r="X9" s="360"/>
      <c r="Y9" s="361"/>
      <c r="Z9" s="599"/>
      <c r="AA9" s="600"/>
      <c r="AB9" s="600"/>
      <c r="AC9" s="601"/>
      <c r="AD9" s="559"/>
      <c r="AE9" s="290"/>
      <c r="AF9" s="290"/>
      <c r="AG9" s="549">
        <f t="shared" si="0"/>
        <v>0</v>
      </c>
      <c r="AH9" s="549">
        <f t="shared" si="1"/>
        <v>0</v>
      </c>
      <c r="AI9" s="549">
        <f t="shared" si="2"/>
        <v>0</v>
      </c>
      <c r="AJ9" s="763"/>
      <c r="AK9" s="562"/>
      <c r="AL9" s="559"/>
      <c r="AM9" s="559"/>
      <c r="AN9" s="290"/>
      <c r="AO9" s="290"/>
      <c r="AP9" s="549">
        <f t="shared" si="3"/>
        <v>0</v>
      </c>
      <c r="AQ9" s="562"/>
    </row>
    <row r="10" spans="1:43" ht="15" customHeight="1">
      <c r="A10" s="264" t="s">
        <v>161</v>
      </c>
      <c r="B10" s="264"/>
      <c r="C10" s="359"/>
      <c r="D10" s="360"/>
      <c r="E10" s="360"/>
      <c r="F10" s="360"/>
      <c r="G10" s="360"/>
      <c r="H10" s="360"/>
      <c r="I10" s="360"/>
      <c r="J10" s="360"/>
      <c r="K10" s="360"/>
      <c r="L10" s="360"/>
      <c r="M10" s="360"/>
      <c r="N10" s="361"/>
      <c r="O10" s="360"/>
      <c r="P10" s="360"/>
      <c r="Q10" s="360"/>
      <c r="R10" s="360"/>
      <c r="S10" s="360"/>
      <c r="T10" s="360"/>
      <c r="U10" s="360"/>
      <c r="V10" s="360"/>
      <c r="W10" s="360"/>
      <c r="X10" s="360"/>
      <c r="Y10" s="361"/>
      <c r="Z10" s="599"/>
      <c r="AA10" s="600"/>
      <c r="AB10" s="600"/>
      <c r="AC10" s="601"/>
      <c r="AD10" s="559"/>
      <c r="AE10" s="290"/>
      <c r="AF10" s="290"/>
      <c r="AG10" s="549">
        <f t="shared" si="0"/>
        <v>0</v>
      </c>
      <c r="AH10" s="549">
        <f t="shared" si="1"/>
        <v>0</v>
      </c>
      <c r="AI10" s="549">
        <f t="shared" si="2"/>
        <v>0</v>
      </c>
      <c r="AJ10" s="763"/>
      <c r="AK10" s="562"/>
      <c r="AL10" s="559"/>
      <c r="AM10" s="559"/>
      <c r="AN10" s="290"/>
      <c r="AO10" s="290"/>
      <c r="AP10" s="549">
        <f t="shared" si="3"/>
        <v>0</v>
      </c>
      <c r="AQ10" s="562"/>
    </row>
    <row r="11" spans="1:43" ht="16" customHeight="1" thickBot="1">
      <c r="A11" s="265" t="s">
        <v>152</v>
      </c>
      <c r="B11" s="265"/>
      <c r="C11" s="362"/>
      <c r="D11" s="363"/>
      <c r="E11" s="363"/>
      <c r="F11" s="363"/>
      <c r="G11" s="363"/>
      <c r="H11" s="363"/>
      <c r="I11" s="363"/>
      <c r="J11" s="363"/>
      <c r="K11" s="363"/>
      <c r="L11" s="363"/>
      <c r="M11" s="363"/>
      <c r="N11" s="364"/>
      <c r="O11" s="363"/>
      <c r="P11" s="363"/>
      <c r="Q11" s="363"/>
      <c r="R11" s="363"/>
      <c r="S11" s="363"/>
      <c r="T11" s="363"/>
      <c r="U11" s="363"/>
      <c r="V11" s="363"/>
      <c r="W11" s="363"/>
      <c r="X11" s="363"/>
      <c r="Y11" s="364"/>
      <c r="Z11" s="602"/>
      <c r="AA11" s="603"/>
      <c r="AB11" s="603"/>
      <c r="AC11" s="604"/>
      <c r="AD11" s="560"/>
      <c r="AE11" s="291"/>
      <c r="AF11" s="291"/>
      <c r="AG11" s="595">
        <f t="shared" si="0"/>
        <v>0</v>
      </c>
      <c r="AH11" s="595">
        <f t="shared" si="1"/>
        <v>0</v>
      </c>
      <c r="AI11" s="595">
        <f t="shared" si="2"/>
        <v>0</v>
      </c>
      <c r="AJ11" s="764"/>
      <c r="AK11" s="563"/>
      <c r="AL11" s="560"/>
      <c r="AM11" s="560"/>
      <c r="AN11" s="291"/>
      <c r="AO11" s="291"/>
      <c r="AP11" s="549">
        <f t="shared" si="3"/>
        <v>0</v>
      </c>
      <c r="AQ11" s="563"/>
    </row>
    <row r="12" spans="1:43" ht="13" thickBot="1">
      <c r="A12" s="258" t="s">
        <v>153</v>
      </c>
      <c r="B12" s="157"/>
      <c r="C12" s="157"/>
      <c r="D12" s="157"/>
      <c r="E12" s="157"/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7"/>
      <c r="Z12" s="593"/>
      <c r="AA12" s="593"/>
      <c r="AB12" s="593"/>
      <c r="AC12" s="593">
        <f t="shared" ref="AC12:AI12" si="4">SUM(AC6:AC11)</f>
        <v>0</v>
      </c>
      <c r="AD12" s="276">
        <f t="shared" si="4"/>
        <v>0</v>
      </c>
      <c r="AE12" s="276">
        <f t="shared" si="4"/>
        <v>0</v>
      </c>
      <c r="AF12" s="276">
        <f t="shared" si="4"/>
        <v>0</v>
      </c>
      <c r="AG12" s="281">
        <f t="shared" si="4"/>
        <v>0</v>
      </c>
      <c r="AH12" s="281">
        <f t="shared" si="4"/>
        <v>0</v>
      </c>
      <c r="AI12" s="281">
        <f t="shared" si="4"/>
        <v>0</v>
      </c>
      <c r="AJ12" s="344">
        <v>0</v>
      </c>
      <c r="AK12" s="343"/>
      <c r="AL12" s="276"/>
      <c r="AM12" s="276">
        <f>SUM(AM6:AM11)</f>
        <v>0</v>
      </c>
      <c r="AN12" s="276">
        <f>SUM(AN6:AN11)</f>
        <v>0</v>
      </c>
      <c r="AO12" s="276">
        <f>SUM(AO6:AO11)</f>
        <v>0</v>
      </c>
      <c r="AP12" s="281">
        <f>SUM(AP6:AP11)</f>
        <v>0</v>
      </c>
      <c r="AQ12" s="281"/>
    </row>
    <row r="13" spans="1:43">
      <c r="AH13" s="159"/>
      <c r="AI13" s="159"/>
      <c r="AJ13" s="159"/>
    </row>
    <row r="15" spans="1:43" ht="16">
      <c r="AG15" s="160"/>
    </row>
  </sheetData>
  <mergeCells count="8">
    <mergeCell ref="AL2:AQ2"/>
    <mergeCell ref="AJ4:AJ11"/>
    <mergeCell ref="AQ4:AQ5"/>
    <mergeCell ref="A1:Y1"/>
    <mergeCell ref="AD1:AK1"/>
    <mergeCell ref="Z2:AK2"/>
    <mergeCell ref="Z3:AC3"/>
    <mergeCell ref="AD3:AK3"/>
  </mergeCells>
  <conditionalFormatting sqref="C6:AC11">
    <cfRule type="colorScale" priority="1">
      <colorScale>
        <cfvo type="num" val="0"/>
        <cfvo type="num" val="1"/>
        <color theme="0"/>
        <color theme="2" tint="-0.249977111117893"/>
      </colorScale>
    </cfRule>
  </conditionalFormatting>
  <pageMargins left="0.7" right="0.7" top="0.75" bottom="0.75" header="0.3" footer="0.3"/>
  <pageSetup paperSize="9" scale="19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CC"/>
  </sheetPr>
  <dimension ref="A1:D14"/>
  <sheetViews>
    <sheetView view="pageBreakPreview" zoomScale="60" zoomScaleNormal="80" workbookViewId="0">
      <selection activeCell="B13" sqref="B13"/>
    </sheetView>
  </sheetViews>
  <sheetFormatPr baseColWidth="10" defaultColWidth="8.83203125" defaultRowHeight="15"/>
  <cols>
    <col min="1" max="1" width="32.33203125" style="4" customWidth="1"/>
    <col min="2" max="2" width="66.6640625" style="4" customWidth="1"/>
    <col min="3" max="3" width="14.33203125" style="6" customWidth="1"/>
    <col min="4" max="4" width="23.5" style="4" customWidth="1"/>
    <col min="5" max="16384" width="8.83203125" style="4"/>
  </cols>
  <sheetData>
    <row r="1" spans="1:4" ht="17" thickTop="1" thickBot="1">
      <c r="A1" s="1" t="s">
        <v>0</v>
      </c>
      <c r="B1" s="2" t="s">
        <v>1</v>
      </c>
      <c r="C1" s="5" t="s">
        <v>10</v>
      </c>
      <c r="D1" s="3" t="s">
        <v>2</v>
      </c>
    </row>
    <row r="2" spans="1:4" ht="147" customHeight="1" thickTop="1" thickBot="1">
      <c r="A2" s="501" t="s">
        <v>3</v>
      </c>
      <c r="B2" s="502" t="s">
        <v>4</v>
      </c>
      <c r="C2" s="503" t="s">
        <v>11</v>
      </c>
      <c r="D2" s="212">
        <v>10</v>
      </c>
    </row>
    <row r="3" spans="1:4" ht="41.5" customHeight="1">
      <c r="A3" s="779" t="s">
        <v>5</v>
      </c>
      <c r="B3" s="790" t="s">
        <v>14</v>
      </c>
      <c r="C3" s="792" t="s">
        <v>12</v>
      </c>
      <c r="D3" s="781">
        <v>0.04</v>
      </c>
    </row>
    <row r="4" spans="1:4" ht="63" customHeight="1" thickBot="1">
      <c r="A4" s="780"/>
      <c r="B4" s="791"/>
      <c r="C4" s="793"/>
      <c r="D4" s="782"/>
    </row>
    <row r="5" spans="1:4" ht="30">
      <c r="A5" s="779" t="s">
        <v>6</v>
      </c>
      <c r="B5" s="504" t="s">
        <v>7</v>
      </c>
      <c r="C5" s="792" t="s">
        <v>12</v>
      </c>
      <c r="D5" s="783">
        <v>0.05</v>
      </c>
    </row>
    <row r="6" spans="1:4" ht="46" thickBot="1">
      <c r="A6" s="780"/>
      <c r="B6" s="502" t="s">
        <v>8</v>
      </c>
      <c r="C6" s="793"/>
      <c r="D6" s="784"/>
    </row>
    <row r="7" spans="1:4" ht="31" thickBot="1">
      <c r="A7" s="505" t="s">
        <v>179</v>
      </c>
      <c r="B7" s="506" t="s">
        <v>323</v>
      </c>
      <c r="C7" s="507" t="s">
        <v>13</v>
      </c>
      <c r="D7" s="211">
        <v>1373</v>
      </c>
    </row>
    <row r="8" spans="1:4" ht="15" customHeight="1">
      <c r="A8" s="785" t="s">
        <v>9</v>
      </c>
      <c r="B8" s="775" t="s">
        <v>328</v>
      </c>
      <c r="C8" s="794" t="s">
        <v>15</v>
      </c>
      <c r="D8" s="787">
        <f>$D$7*1.352/(D12/12)</f>
        <v>11.379592337164752</v>
      </c>
    </row>
    <row r="9" spans="1:4" ht="57" customHeight="1" thickBot="1">
      <c r="A9" s="786"/>
      <c r="B9" s="789"/>
      <c r="C9" s="795"/>
      <c r="D9" s="788"/>
    </row>
    <row r="10" spans="1:4">
      <c r="A10" s="773" t="s">
        <v>180</v>
      </c>
      <c r="B10" s="775" t="s">
        <v>324</v>
      </c>
      <c r="C10" s="771" t="s">
        <v>15</v>
      </c>
      <c r="D10" s="777">
        <v>5.55</v>
      </c>
    </row>
    <row r="11" spans="1:4" ht="20.25" customHeight="1" thickBot="1">
      <c r="A11" s="774"/>
      <c r="B11" s="776"/>
      <c r="C11" s="772"/>
      <c r="D11" s="778"/>
    </row>
    <row r="12" spans="1:4" ht="72" customHeight="1" thickBot="1">
      <c r="A12" s="508" t="s">
        <v>325</v>
      </c>
      <c r="B12" s="506" t="s">
        <v>330</v>
      </c>
      <c r="C12" s="509" t="s">
        <v>326</v>
      </c>
      <c r="D12" s="511">
        <v>1957.5</v>
      </c>
    </row>
    <row r="13" spans="1:4" ht="72" customHeight="1" thickBot="1">
      <c r="A13" s="508" t="s">
        <v>327</v>
      </c>
      <c r="B13" s="506" t="s">
        <v>329</v>
      </c>
      <c r="C13" s="509" t="s">
        <v>326</v>
      </c>
      <c r="D13" s="510">
        <v>2088</v>
      </c>
    </row>
    <row r="14" spans="1:4" ht="21" customHeight="1" thickBot="1">
      <c r="A14" s="508" t="s">
        <v>25</v>
      </c>
      <c r="B14" s="508" t="s">
        <v>114</v>
      </c>
      <c r="C14" s="509" t="s">
        <v>11</v>
      </c>
      <c r="D14" s="109">
        <v>2019</v>
      </c>
    </row>
  </sheetData>
  <mergeCells count="15">
    <mergeCell ref="C10:C11"/>
    <mergeCell ref="A10:A11"/>
    <mergeCell ref="B10:B11"/>
    <mergeCell ref="D10:D11"/>
    <mergeCell ref="A3:A4"/>
    <mergeCell ref="D3:D4"/>
    <mergeCell ref="A5:A6"/>
    <mergeCell ref="D5:D6"/>
    <mergeCell ref="A8:A9"/>
    <mergeCell ref="D8:D9"/>
    <mergeCell ref="B8:B9"/>
    <mergeCell ref="B3:B4"/>
    <mergeCell ref="C3:C4"/>
    <mergeCell ref="C8:C9"/>
    <mergeCell ref="C5:C6"/>
  </mergeCells>
  <pageMargins left="0.7" right="0.7" top="0.75" bottom="0.75" header="0.3" footer="0.3"/>
  <pageSetup paperSize="9" scale="63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CC"/>
  </sheetPr>
  <dimension ref="A1:T64"/>
  <sheetViews>
    <sheetView view="pageBreakPreview" topLeftCell="A45" zoomScale="130" zoomScaleNormal="60" zoomScaleSheetLayoutView="130" workbookViewId="0">
      <selection activeCell="A80" sqref="A80"/>
    </sheetView>
  </sheetViews>
  <sheetFormatPr baseColWidth="10" defaultColWidth="8.83203125" defaultRowHeight="15"/>
  <sheetData>
    <row r="1" spans="1:20">
      <c r="A1" t="s">
        <v>224</v>
      </c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</row>
    <row r="2" spans="1:20">
      <c r="A2" t="s">
        <v>225</v>
      </c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</row>
    <row r="3" spans="1:20">
      <c r="A3" s="308" t="s">
        <v>226</v>
      </c>
      <c r="D3" s="307"/>
      <c r="E3" s="307"/>
      <c r="F3" s="307"/>
      <c r="G3" s="307"/>
      <c r="H3" s="307"/>
      <c r="I3" s="307"/>
      <c r="J3" s="307"/>
      <c r="K3" s="307"/>
      <c r="L3" s="307"/>
      <c r="M3" s="307"/>
      <c r="N3" s="307"/>
      <c r="O3" s="307"/>
      <c r="P3" s="307"/>
      <c r="Q3" s="307"/>
      <c r="R3" s="307"/>
      <c r="S3" s="307"/>
      <c r="T3" s="309" t="s">
        <v>165</v>
      </c>
    </row>
    <row r="5" spans="1:20">
      <c r="A5" t="s">
        <v>436</v>
      </c>
    </row>
    <row r="12" spans="1:20">
      <c r="A12" t="s">
        <v>437</v>
      </c>
    </row>
    <row r="20" spans="1:1">
      <c r="A20" t="s">
        <v>438</v>
      </c>
    </row>
    <row r="37" spans="1:1">
      <c r="A37" t="s">
        <v>439</v>
      </c>
    </row>
    <row r="48" spans="1:1">
      <c r="A48" t="s">
        <v>440</v>
      </c>
    </row>
    <row r="64" spans="1:1">
      <c r="A64" t="s">
        <v>441</v>
      </c>
    </row>
  </sheetData>
  <pageMargins left="0.7" right="0.7" top="0.75" bottom="0.75" header="0.3" footer="0.3"/>
  <pageSetup paperSize="9" scale="33" orientation="portrait" r:id="rId1"/>
  <colBreaks count="1" manualBreakCount="1">
    <brk id="15" max="104857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CC"/>
  </sheetPr>
  <dimension ref="A1:AC70"/>
  <sheetViews>
    <sheetView view="pageBreakPreview" topLeftCell="A28" zoomScale="60" zoomScaleNormal="80" workbookViewId="0">
      <selection activeCell="C39" sqref="C39"/>
    </sheetView>
  </sheetViews>
  <sheetFormatPr baseColWidth="10" defaultColWidth="8.83203125" defaultRowHeight="15"/>
  <cols>
    <col min="1" max="1" width="21.5" customWidth="1"/>
    <col min="2" max="2" width="14.5" customWidth="1"/>
    <col min="3" max="3" width="14.33203125" style="307" customWidth="1"/>
    <col min="4" max="4" width="14.1640625" style="307" customWidth="1"/>
    <col min="5" max="5" width="14.83203125" style="307" customWidth="1"/>
    <col min="6" max="6" width="11.83203125" style="307" customWidth="1"/>
    <col min="7" max="7" width="15.83203125" style="307" customWidth="1"/>
    <col min="8" max="8" width="13.5" style="307" customWidth="1"/>
    <col min="9" max="9" width="10" style="307" customWidth="1"/>
    <col min="10" max="28" width="8.5" style="307" customWidth="1"/>
  </cols>
  <sheetData>
    <row r="1" spans="1:29" ht="16" thickBot="1"/>
    <row r="2" spans="1:29" ht="48.75" customHeight="1" thickBot="1">
      <c r="A2" s="310" t="s">
        <v>227</v>
      </c>
      <c r="B2" s="330" t="s">
        <v>228</v>
      </c>
      <c r="C2" s="328" t="s">
        <v>229</v>
      </c>
      <c r="D2" s="311" t="s">
        <v>230</v>
      </c>
      <c r="E2" s="311" t="s">
        <v>231</v>
      </c>
      <c r="F2" s="335" t="s">
        <v>221</v>
      </c>
      <c r="G2" s="330" t="s">
        <v>232</v>
      </c>
      <c r="H2" s="339" t="s">
        <v>229</v>
      </c>
      <c r="I2" s="312" t="s">
        <v>221</v>
      </c>
      <c r="O2" s="313"/>
      <c r="P2" s="314"/>
      <c r="Q2" s="314"/>
      <c r="R2" s="315"/>
      <c r="S2" s="315"/>
      <c r="T2" s="315"/>
      <c r="U2" s="315"/>
      <c r="V2" s="315"/>
      <c r="W2" s="315"/>
      <c r="X2" s="315"/>
      <c r="Y2" s="314"/>
      <c r="Z2" s="314"/>
      <c r="AA2" s="315"/>
      <c r="AB2" s="315"/>
      <c r="AC2" s="315"/>
    </row>
    <row r="3" spans="1:29" ht="16">
      <c r="A3" s="316" t="s">
        <v>167</v>
      </c>
      <c r="B3" s="331"/>
      <c r="C3" s="329"/>
      <c r="D3" s="325"/>
      <c r="E3" s="325"/>
      <c r="F3" s="336"/>
      <c r="G3" s="340"/>
      <c r="H3" s="329"/>
      <c r="I3" s="325"/>
      <c r="O3" s="317"/>
      <c r="P3" s="318"/>
      <c r="Q3" s="319"/>
      <c r="R3" s="319"/>
      <c r="S3" s="319"/>
      <c r="T3" s="319"/>
      <c r="U3" s="319"/>
      <c r="V3" s="319"/>
      <c r="W3" s="319"/>
      <c r="X3" s="319"/>
      <c r="Y3" s="319"/>
      <c r="Z3" s="319"/>
      <c r="AA3" s="319"/>
      <c r="AB3" s="319"/>
      <c r="AC3" s="319"/>
    </row>
    <row r="4" spans="1:29" ht="16">
      <c r="A4" s="320" t="s">
        <v>233</v>
      </c>
      <c r="B4" s="332" t="s">
        <v>234</v>
      </c>
      <c r="C4" s="327"/>
      <c r="D4" s="326"/>
      <c r="E4" s="326"/>
      <c r="F4" s="337"/>
      <c r="G4" s="333"/>
      <c r="H4" s="327"/>
      <c r="I4" s="326"/>
      <c r="O4" s="317"/>
      <c r="P4" s="321"/>
      <c r="Q4" s="319"/>
      <c r="R4" s="319"/>
      <c r="S4" s="319"/>
      <c r="T4" s="319"/>
      <c r="U4" s="319"/>
      <c r="V4" s="319"/>
      <c r="W4" s="319"/>
      <c r="X4" s="319"/>
      <c r="Y4" s="319"/>
      <c r="Z4" s="319"/>
      <c r="AA4" s="319"/>
      <c r="AB4" s="319"/>
      <c r="AC4" s="319"/>
    </row>
    <row r="5" spans="1:29" ht="15.75" customHeight="1">
      <c r="A5" s="322" t="s">
        <v>235</v>
      </c>
      <c r="B5" s="333"/>
      <c r="C5" s="327"/>
      <c r="D5" s="326"/>
      <c r="E5" s="326"/>
      <c r="F5" s="337"/>
      <c r="G5" s="333"/>
      <c r="H5" s="327"/>
      <c r="I5" s="326"/>
      <c r="O5" s="317"/>
      <c r="P5" s="319"/>
      <c r="Q5" s="319"/>
      <c r="R5" s="319"/>
      <c r="S5" s="319"/>
      <c r="T5" s="319"/>
      <c r="U5" s="319"/>
      <c r="V5" s="319"/>
      <c r="W5" s="319"/>
      <c r="X5" s="319"/>
      <c r="Y5" s="319"/>
      <c r="Z5" s="319"/>
      <c r="AA5" s="319"/>
      <c r="AB5" s="319"/>
      <c r="AC5" s="319"/>
    </row>
    <row r="6" spans="1:29" ht="16">
      <c r="A6" s="322" t="s">
        <v>236</v>
      </c>
      <c r="B6" s="333"/>
      <c r="C6" s="327"/>
      <c r="D6" s="326"/>
      <c r="E6" s="326"/>
      <c r="F6" s="337"/>
      <c r="G6" s="333"/>
      <c r="H6" s="327"/>
      <c r="I6" s="326"/>
      <c r="O6" s="317"/>
      <c r="P6" s="319"/>
      <c r="Q6" s="319"/>
      <c r="R6" s="319"/>
      <c r="S6" s="319"/>
      <c r="T6" s="319"/>
      <c r="U6" s="319"/>
      <c r="V6" s="319"/>
      <c r="W6" s="319"/>
      <c r="X6" s="319"/>
      <c r="Y6" s="319"/>
      <c r="Z6" s="319"/>
      <c r="AA6" s="319"/>
      <c r="AB6" s="319"/>
      <c r="AC6" s="319"/>
    </row>
    <row r="7" spans="1:29" ht="16">
      <c r="A7" s="322" t="s">
        <v>237</v>
      </c>
      <c r="B7" s="333"/>
      <c r="C7" s="327"/>
      <c r="D7" s="326"/>
      <c r="E7" s="326"/>
      <c r="F7" s="337"/>
      <c r="G7" s="333"/>
      <c r="H7" s="327"/>
      <c r="I7" s="326"/>
      <c r="O7" s="317"/>
      <c r="P7" s="319"/>
      <c r="Q7" s="319"/>
      <c r="R7" s="319"/>
      <c r="S7" s="319"/>
      <c r="T7" s="319"/>
      <c r="U7" s="319"/>
      <c r="V7" s="319"/>
      <c r="W7" s="319"/>
      <c r="X7" s="319"/>
      <c r="Y7" s="319"/>
      <c r="Z7" s="319"/>
      <c r="AA7" s="319"/>
      <c r="AB7" s="319"/>
      <c r="AC7" s="319"/>
    </row>
    <row r="8" spans="1:29" ht="16">
      <c r="A8" s="322" t="s">
        <v>238</v>
      </c>
      <c r="B8" s="333"/>
      <c r="C8" s="327"/>
      <c r="D8" s="326"/>
      <c r="E8" s="326"/>
      <c r="F8" s="337"/>
      <c r="G8" s="333"/>
      <c r="H8" s="327"/>
      <c r="I8" s="326"/>
      <c r="O8" s="317"/>
      <c r="P8" s="319"/>
      <c r="Q8" s="319"/>
      <c r="R8" s="319"/>
      <c r="S8" s="319"/>
      <c r="T8" s="319"/>
      <c r="U8" s="319"/>
      <c r="V8" s="319"/>
      <c r="W8" s="319"/>
      <c r="X8" s="319"/>
      <c r="Y8" s="319"/>
      <c r="Z8" s="319"/>
      <c r="AA8" s="319"/>
      <c r="AB8" s="319"/>
      <c r="AC8" s="319"/>
    </row>
    <row r="9" spans="1:29" ht="16">
      <c r="A9" s="322" t="s">
        <v>239</v>
      </c>
      <c r="B9" s="333"/>
      <c r="C9" s="327"/>
      <c r="D9" s="326"/>
      <c r="E9" s="326"/>
      <c r="F9" s="337"/>
      <c r="G9" s="333"/>
      <c r="H9" s="327"/>
      <c r="I9" s="326"/>
      <c r="O9" s="317"/>
      <c r="P9" s="319"/>
      <c r="Q9" s="319"/>
      <c r="R9" s="319"/>
      <c r="S9" s="319"/>
      <c r="T9" s="319"/>
      <c r="U9" s="319"/>
      <c r="V9" s="319"/>
      <c r="W9" s="319"/>
      <c r="X9" s="319"/>
      <c r="Y9" s="319"/>
      <c r="Z9" s="319"/>
      <c r="AA9" s="319"/>
      <c r="AB9" s="319"/>
      <c r="AC9" s="319"/>
    </row>
    <row r="10" spans="1:29" ht="16">
      <c r="A10" s="322" t="s">
        <v>240</v>
      </c>
      <c r="B10" s="333"/>
      <c r="C10" s="327"/>
      <c r="D10" s="326"/>
      <c r="E10" s="326"/>
      <c r="F10" s="337"/>
      <c r="G10" s="333"/>
      <c r="H10" s="327"/>
      <c r="I10" s="326"/>
      <c r="O10" s="317"/>
      <c r="P10" s="319"/>
      <c r="Q10" s="319"/>
      <c r="R10" s="319"/>
      <c r="S10" s="319"/>
      <c r="T10" s="319"/>
      <c r="U10" s="319"/>
      <c r="V10" s="319"/>
      <c r="W10" s="319"/>
      <c r="X10" s="319"/>
      <c r="Y10" s="319"/>
      <c r="Z10" s="319"/>
      <c r="AA10" s="319"/>
      <c r="AB10" s="319"/>
      <c r="AC10" s="319"/>
    </row>
    <row r="11" spans="1:29" ht="16">
      <c r="A11" s="322" t="s">
        <v>241</v>
      </c>
      <c r="B11" s="333"/>
      <c r="C11" s="327"/>
      <c r="D11" s="326"/>
      <c r="E11" s="326"/>
      <c r="F11" s="337"/>
      <c r="G11" s="333"/>
      <c r="H11" s="327"/>
      <c r="I11" s="326"/>
      <c r="O11" s="317"/>
      <c r="P11" s="319"/>
      <c r="Q11" s="319"/>
      <c r="R11" s="319"/>
      <c r="S11" s="319"/>
      <c r="T11" s="319"/>
      <c r="U11" s="319"/>
      <c r="V11" s="319"/>
      <c r="W11" s="319"/>
      <c r="X11" s="319"/>
      <c r="Y11" s="319"/>
      <c r="Z11" s="319"/>
      <c r="AA11" s="319"/>
      <c r="AB11" s="319"/>
      <c r="AC11" s="319"/>
    </row>
    <row r="12" spans="1:29" ht="16">
      <c r="A12" s="322" t="s">
        <v>242</v>
      </c>
      <c r="B12" s="333"/>
      <c r="C12" s="327"/>
      <c r="D12" s="326"/>
      <c r="E12" s="326"/>
      <c r="F12" s="337"/>
      <c r="G12" s="333"/>
      <c r="H12" s="327"/>
      <c r="I12" s="326"/>
      <c r="O12" s="317"/>
      <c r="P12" s="319"/>
      <c r="Q12" s="319"/>
      <c r="R12" s="319"/>
      <c r="S12" s="319"/>
      <c r="T12" s="319"/>
      <c r="U12" s="319"/>
      <c r="V12" s="319"/>
      <c r="W12" s="319"/>
      <c r="X12" s="319"/>
      <c r="Y12" s="319"/>
      <c r="Z12" s="319"/>
      <c r="AA12" s="319"/>
      <c r="AB12" s="319"/>
      <c r="AC12" s="319"/>
    </row>
    <row r="13" spans="1:29" ht="16">
      <c r="A13" s="322" t="s">
        <v>243</v>
      </c>
      <c r="B13" s="333"/>
      <c r="C13" s="327"/>
      <c r="D13" s="326"/>
      <c r="E13" s="326"/>
      <c r="F13" s="337"/>
      <c r="G13" s="333"/>
      <c r="H13" s="327"/>
      <c r="I13" s="326"/>
      <c r="O13" s="317"/>
      <c r="P13" s="319"/>
      <c r="Q13" s="319"/>
      <c r="R13" s="319"/>
      <c r="S13" s="319"/>
      <c r="T13" s="319"/>
      <c r="U13" s="319"/>
      <c r="V13" s="319"/>
      <c r="W13" s="319"/>
      <c r="X13" s="319"/>
      <c r="Y13" s="319"/>
      <c r="Z13" s="319"/>
      <c r="AA13" s="319"/>
      <c r="AB13" s="319"/>
      <c r="AC13" s="319"/>
    </row>
    <row r="14" spans="1:29" ht="16">
      <c r="A14" s="322" t="s">
        <v>244</v>
      </c>
      <c r="B14" s="333"/>
      <c r="C14" s="327"/>
      <c r="D14" s="326"/>
      <c r="E14" s="326"/>
      <c r="F14" s="337"/>
      <c r="G14" s="333"/>
      <c r="H14" s="327"/>
      <c r="I14" s="326"/>
      <c r="O14" s="317"/>
      <c r="P14" s="319"/>
      <c r="Q14" s="319"/>
      <c r="R14" s="319"/>
      <c r="S14" s="319"/>
      <c r="T14" s="319"/>
      <c r="U14" s="319"/>
      <c r="V14" s="319"/>
      <c r="W14" s="319"/>
      <c r="X14" s="319"/>
      <c r="Y14" s="319"/>
      <c r="Z14" s="319"/>
      <c r="AA14" s="319"/>
      <c r="AB14" s="319"/>
      <c r="AC14" s="319"/>
    </row>
    <row r="15" spans="1:29" ht="16">
      <c r="A15" s="322" t="s">
        <v>245</v>
      </c>
      <c r="B15" s="333"/>
      <c r="C15" s="327"/>
      <c r="D15" s="326"/>
      <c r="E15" s="326"/>
      <c r="F15" s="337"/>
      <c r="G15" s="333"/>
      <c r="H15" s="327"/>
      <c r="I15" s="326"/>
      <c r="O15" s="317"/>
      <c r="P15" s="319"/>
      <c r="Q15" s="319"/>
      <c r="R15" s="319"/>
      <c r="S15" s="319"/>
      <c r="T15" s="319"/>
      <c r="U15" s="319"/>
      <c r="V15" s="319"/>
      <c r="W15" s="319"/>
      <c r="X15" s="319"/>
      <c r="Y15" s="319"/>
      <c r="Z15" s="319"/>
      <c r="AA15" s="319"/>
      <c r="AB15" s="319"/>
      <c r="AC15" s="319"/>
    </row>
    <row r="16" spans="1:29" ht="16">
      <c r="A16" s="322" t="s">
        <v>246</v>
      </c>
      <c r="B16" s="333"/>
      <c r="C16" s="327"/>
      <c r="D16" s="326"/>
      <c r="E16" s="326"/>
      <c r="F16" s="337"/>
      <c r="G16" s="333"/>
      <c r="H16" s="327"/>
      <c r="I16" s="326"/>
      <c r="O16" s="317"/>
      <c r="P16" s="319"/>
      <c r="Q16" s="319"/>
      <c r="R16" s="319"/>
      <c r="S16" s="319"/>
      <c r="T16" s="319"/>
      <c r="U16" s="319"/>
      <c r="V16" s="319"/>
      <c r="W16" s="319"/>
      <c r="X16" s="319"/>
      <c r="Y16" s="319"/>
      <c r="Z16" s="319"/>
      <c r="AA16" s="319"/>
      <c r="AB16" s="319"/>
      <c r="AC16" s="319"/>
    </row>
    <row r="17" spans="1:29" ht="16">
      <c r="A17" s="322" t="s">
        <v>247</v>
      </c>
      <c r="B17" s="333"/>
      <c r="C17" s="327"/>
      <c r="D17" s="326"/>
      <c r="E17" s="326"/>
      <c r="F17" s="337"/>
      <c r="G17" s="333"/>
      <c r="H17" s="327"/>
      <c r="I17" s="326"/>
      <c r="O17" s="317"/>
      <c r="P17" s="319"/>
      <c r="Q17" s="319"/>
      <c r="R17" s="319"/>
      <c r="S17" s="319"/>
      <c r="T17" s="319"/>
      <c r="U17" s="319"/>
      <c r="V17" s="319"/>
      <c r="W17" s="319"/>
      <c r="X17" s="319"/>
      <c r="Y17" s="319"/>
      <c r="Z17" s="319"/>
      <c r="AA17" s="319"/>
      <c r="AB17" s="319"/>
      <c r="AC17" s="319"/>
    </row>
    <row r="18" spans="1:29" ht="16">
      <c r="A18" s="322" t="s">
        <v>248</v>
      </c>
      <c r="B18" s="333"/>
      <c r="C18" s="327"/>
      <c r="D18" s="326"/>
      <c r="E18" s="326"/>
      <c r="F18" s="337"/>
      <c r="G18" s="333"/>
      <c r="H18" s="327"/>
      <c r="I18" s="326"/>
      <c r="O18" s="317"/>
      <c r="P18" s="319"/>
      <c r="Q18" s="319"/>
      <c r="R18" s="319"/>
      <c r="S18" s="319"/>
      <c r="T18" s="319"/>
      <c r="U18" s="319"/>
      <c r="V18" s="319"/>
      <c r="W18" s="319"/>
      <c r="X18" s="319"/>
      <c r="Y18" s="319"/>
      <c r="Z18" s="319"/>
      <c r="AA18" s="319"/>
      <c r="AB18" s="319"/>
      <c r="AC18" s="319"/>
    </row>
    <row r="19" spans="1:29" ht="16">
      <c r="A19" s="322" t="s">
        <v>249</v>
      </c>
      <c r="B19" s="333"/>
      <c r="C19" s="327"/>
      <c r="D19" s="326"/>
      <c r="E19" s="326"/>
      <c r="F19" s="337"/>
      <c r="G19" s="333"/>
      <c r="H19" s="327"/>
      <c r="I19" s="326"/>
      <c r="O19" s="317"/>
      <c r="P19" s="319"/>
      <c r="Q19" s="319"/>
      <c r="R19" s="319"/>
      <c r="S19" s="319"/>
      <c r="T19" s="319"/>
      <c r="U19" s="319"/>
      <c r="V19" s="319"/>
      <c r="W19" s="319"/>
      <c r="X19" s="319"/>
      <c r="Y19" s="319"/>
      <c r="Z19" s="319"/>
      <c r="AA19" s="319"/>
      <c r="AB19" s="319"/>
      <c r="AC19" s="319"/>
    </row>
    <row r="20" spans="1:29" ht="16">
      <c r="A20" s="322" t="s">
        <v>250</v>
      </c>
      <c r="B20" s="333"/>
      <c r="C20" s="327"/>
      <c r="D20" s="326"/>
      <c r="E20" s="326"/>
      <c r="F20" s="337"/>
      <c r="G20" s="333"/>
      <c r="H20" s="327"/>
      <c r="I20" s="326"/>
      <c r="O20" s="317"/>
      <c r="P20" s="319"/>
      <c r="Q20" s="319"/>
      <c r="R20" s="319"/>
      <c r="S20" s="319"/>
      <c r="T20" s="319"/>
      <c r="U20" s="319"/>
      <c r="V20" s="319"/>
      <c r="W20" s="319"/>
      <c r="X20" s="319"/>
      <c r="Y20" s="319"/>
      <c r="Z20" s="319"/>
      <c r="AA20" s="319"/>
      <c r="AB20" s="319"/>
      <c r="AC20" s="319"/>
    </row>
    <row r="21" spans="1:29" ht="16">
      <c r="A21" s="322" t="s">
        <v>251</v>
      </c>
      <c r="B21" s="333"/>
      <c r="C21" s="327"/>
      <c r="D21" s="326"/>
      <c r="E21" s="326"/>
      <c r="F21" s="337"/>
      <c r="G21" s="333"/>
      <c r="H21" s="327"/>
      <c r="I21" s="326"/>
      <c r="O21" s="317"/>
      <c r="P21" s="319"/>
      <c r="Q21" s="319"/>
      <c r="R21" s="319"/>
      <c r="S21" s="319"/>
      <c r="T21" s="319"/>
      <c r="U21" s="319"/>
      <c r="V21" s="319"/>
      <c r="W21" s="319"/>
      <c r="X21" s="319"/>
      <c r="Y21" s="319"/>
      <c r="Z21" s="319"/>
      <c r="AA21" s="319"/>
      <c r="AB21" s="319"/>
      <c r="AC21" s="319"/>
    </row>
    <row r="22" spans="1:29" ht="16">
      <c r="A22" s="322" t="s">
        <v>252</v>
      </c>
      <c r="B22" s="333"/>
      <c r="C22" s="327"/>
      <c r="D22" s="326"/>
      <c r="E22" s="326"/>
      <c r="F22" s="337"/>
      <c r="G22" s="333"/>
      <c r="H22" s="327"/>
      <c r="I22" s="326"/>
      <c r="O22" s="317"/>
      <c r="P22" s="319"/>
      <c r="Q22" s="319"/>
      <c r="R22" s="319"/>
      <c r="S22" s="319"/>
      <c r="T22" s="319"/>
      <c r="U22" s="319"/>
      <c r="V22" s="319"/>
      <c r="W22" s="319"/>
      <c r="X22" s="319"/>
      <c r="Y22" s="319"/>
      <c r="Z22" s="319"/>
      <c r="AA22" s="319"/>
      <c r="AB22" s="319"/>
      <c r="AC22" s="319"/>
    </row>
    <row r="23" spans="1:29" ht="16">
      <c r="A23" s="322" t="s">
        <v>253</v>
      </c>
      <c r="B23" s="333"/>
      <c r="C23" s="327"/>
      <c r="D23" s="326"/>
      <c r="E23" s="326"/>
      <c r="F23" s="337"/>
      <c r="G23" s="333"/>
      <c r="H23" s="327"/>
      <c r="I23" s="326"/>
      <c r="O23" s="317"/>
      <c r="P23" s="319"/>
      <c r="Q23" s="319"/>
      <c r="R23" s="319"/>
      <c r="S23" s="319"/>
      <c r="T23" s="319"/>
      <c r="U23" s="319"/>
      <c r="V23" s="319"/>
      <c r="W23" s="319"/>
      <c r="X23" s="319"/>
      <c r="Y23" s="319"/>
      <c r="Z23" s="319"/>
      <c r="AA23" s="319"/>
      <c r="AB23" s="319"/>
      <c r="AC23" s="319"/>
    </row>
    <row r="24" spans="1:29" ht="16">
      <c r="A24" s="322" t="s">
        <v>254</v>
      </c>
      <c r="B24" s="333"/>
      <c r="C24" s="327"/>
      <c r="D24" s="326"/>
      <c r="E24" s="326"/>
      <c r="F24" s="337"/>
      <c r="G24" s="333"/>
      <c r="H24" s="327"/>
      <c r="I24" s="326"/>
      <c r="O24" s="317"/>
      <c r="P24" s="319"/>
      <c r="Q24" s="319"/>
      <c r="R24" s="319"/>
      <c r="S24" s="319"/>
      <c r="T24" s="319"/>
      <c r="U24" s="319"/>
      <c r="V24" s="319"/>
      <c r="W24" s="319"/>
      <c r="X24" s="319"/>
      <c r="Y24" s="319"/>
      <c r="Z24" s="319"/>
      <c r="AA24" s="319"/>
      <c r="AB24" s="319"/>
      <c r="AC24" s="319"/>
    </row>
    <row r="25" spans="1:29" ht="16">
      <c r="A25" s="322" t="s">
        <v>255</v>
      </c>
      <c r="B25" s="333"/>
      <c r="C25" s="327"/>
      <c r="D25" s="326"/>
      <c r="E25" s="326"/>
      <c r="F25" s="337"/>
      <c r="G25" s="333"/>
      <c r="H25" s="327"/>
      <c r="I25" s="326"/>
      <c r="O25" s="317"/>
      <c r="P25" s="319"/>
      <c r="Q25" s="319"/>
      <c r="R25" s="319"/>
      <c r="S25" s="319"/>
      <c r="T25" s="319"/>
      <c r="U25" s="319"/>
      <c r="V25" s="319"/>
      <c r="W25" s="319"/>
      <c r="X25" s="319"/>
      <c r="Y25" s="319"/>
      <c r="Z25" s="319"/>
      <c r="AA25" s="319"/>
      <c r="AB25" s="319"/>
      <c r="AC25" s="319"/>
    </row>
    <row r="26" spans="1:29" ht="16">
      <c r="A26" s="322" t="s">
        <v>256</v>
      </c>
      <c r="B26" s="333"/>
      <c r="C26" s="327"/>
      <c r="D26" s="326"/>
      <c r="E26" s="326"/>
      <c r="F26" s="337"/>
      <c r="G26" s="333"/>
      <c r="H26" s="327"/>
      <c r="I26" s="326"/>
      <c r="O26" s="317"/>
      <c r="P26" s="319"/>
      <c r="Q26" s="319"/>
      <c r="R26" s="319"/>
      <c r="S26" s="319"/>
      <c r="T26" s="319"/>
      <c r="U26" s="319"/>
      <c r="V26" s="319"/>
      <c r="W26" s="319"/>
      <c r="X26" s="319"/>
      <c r="Y26" s="319"/>
      <c r="Z26" s="319"/>
      <c r="AA26" s="319"/>
      <c r="AB26" s="319"/>
      <c r="AC26" s="319"/>
    </row>
    <row r="27" spans="1:29" ht="16">
      <c r="A27" s="322" t="s">
        <v>257</v>
      </c>
      <c r="B27" s="333"/>
      <c r="C27" s="327"/>
      <c r="D27" s="326"/>
      <c r="E27" s="326"/>
      <c r="F27" s="337"/>
      <c r="G27" s="333"/>
      <c r="H27" s="327"/>
      <c r="I27" s="326"/>
      <c r="O27" s="317"/>
      <c r="P27" s="319"/>
      <c r="Q27" s="319"/>
      <c r="R27" s="319"/>
      <c r="S27" s="319"/>
      <c r="T27" s="319"/>
      <c r="U27" s="319"/>
      <c r="V27" s="319"/>
      <c r="W27" s="319"/>
      <c r="X27" s="319"/>
      <c r="Y27" s="319"/>
      <c r="Z27" s="319"/>
      <c r="AA27" s="319"/>
      <c r="AB27" s="319"/>
      <c r="AC27" s="319"/>
    </row>
    <row r="28" spans="1:29" ht="16">
      <c r="A28" s="322" t="s">
        <v>258</v>
      </c>
      <c r="B28" s="333"/>
      <c r="C28" s="327"/>
      <c r="D28" s="326"/>
      <c r="E28" s="326"/>
      <c r="F28" s="337"/>
      <c r="G28" s="333"/>
      <c r="H28" s="327"/>
      <c r="I28" s="326"/>
      <c r="O28" s="317"/>
      <c r="P28" s="319"/>
      <c r="Q28" s="319"/>
      <c r="R28" s="319"/>
      <c r="S28" s="319"/>
      <c r="T28" s="319"/>
      <c r="U28" s="319"/>
      <c r="V28" s="319"/>
      <c r="W28" s="319"/>
      <c r="X28" s="319"/>
      <c r="Y28" s="319"/>
      <c r="Z28" s="319"/>
      <c r="AA28" s="319"/>
      <c r="AB28" s="319"/>
      <c r="AC28" s="319"/>
    </row>
    <row r="29" spans="1:29" ht="16">
      <c r="A29" s="322" t="s">
        <v>259</v>
      </c>
      <c r="B29" s="333"/>
      <c r="C29" s="327"/>
      <c r="D29" s="326"/>
      <c r="E29" s="326"/>
      <c r="F29" s="337"/>
      <c r="G29" s="333"/>
      <c r="H29" s="327"/>
      <c r="I29" s="326"/>
      <c r="O29" s="317"/>
      <c r="P29" s="319"/>
      <c r="Q29" s="319"/>
      <c r="R29" s="319"/>
      <c r="S29" s="319"/>
      <c r="T29" s="319"/>
      <c r="U29" s="319"/>
      <c r="V29" s="319"/>
      <c r="W29" s="319"/>
      <c r="X29" s="319"/>
      <c r="Y29" s="319"/>
      <c r="Z29" s="319"/>
      <c r="AA29" s="319"/>
      <c r="AB29" s="319"/>
      <c r="AC29" s="319"/>
    </row>
    <row r="30" spans="1:29" ht="16">
      <c r="A30" s="322" t="s">
        <v>260</v>
      </c>
      <c r="B30" s="333"/>
      <c r="C30" s="327"/>
      <c r="D30" s="326"/>
      <c r="E30" s="326"/>
      <c r="F30" s="337"/>
      <c r="G30" s="333"/>
      <c r="H30" s="327"/>
      <c r="I30" s="326"/>
      <c r="O30" s="317"/>
      <c r="P30" s="319"/>
      <c r="Q30" s="319"/>
      <c r="R30" s="319"/>
      <c r="S30" s="319"/>
      <c r="T30" s="319"/>
      <c r="U30" s="319"/>
      <c r="V30" s="319"/>
      <c r="W30" s="319"/>
      <c r="X30" s="319"/>
      <c r="Y30" s="319"/>
      <c r="Z30" s="319"/>
      <c r="AA30" s="319"/>
      <c r="AB30" s="319"/>
      <c r="AC30" s="319"/>
    </row>
    <row r="31" spans="1:29" ht="16">
      <c r="A31" s="322" t="s">
        <v>261</v>
      </c>
      <c r="B31" s="333"/>
      <c r="C31" s="327"/>
      <c r="D31" s="326"/>
      <c r="E31" s="326"/>
      <c r="F31" s="337"/>
      <c r="G31" s="333"/>
      <c r="H31" s="327"/>
      <c r="I31" s="326"/>
      <c r="O31" s="317"/>
      <c r="P31" s="319"/>
      <c r="Q31" s="319"/>
      <c r="R31" s="319"/>
      <c r="S31" s="319"/>
      <c r="T31" s="319"/>
      <c r="U31" s="319"/>
      <c r="V31" s="319"/>
      <c r="W31" s="319"/>
      <c r="X31" s="319"/>
      <c r="Y31" s="319"/>
      <c r="Z31" s="319"/>
      <c r="AA31" s="319"/>
      <c r="AB31" s="319"/>
      <c r="AC31" s="319"/>
    </row>
    <row r="32" spans="1:29" ht="16">
      <c r="A32" s="322" t="s">
        <v>262</v>
      </c>
      <c r="B32" s="333"/>
      <c r="C32" s="327"/>
      <c r="D32" s="326"/>
      <c r="E32" s="326"/>
      <c r="F32" s="337"/>
      <c r="G32" s="333"/>
      <c r="H32" s="327"/>
      <c r="I32" s="326"/>
      <c r="O32" s="317"/>
      <c r="P32" s="319"/>
      <c r="Q32" s="319"/>
      <c r="R32" s="319"/>
      <c r="S32" s="319"/>
      <c r="T32" s="319"/>
      <c r="U32" s="319"/>
      <c r="V32" s="319"/>
      <c r="W32" s="319"/>
      <c r="X32" s="319"/>
      <c r="Y32" s="319"/>
      <c r="Z32" s="319"/>
      <c r="AA32" s="319"/>
      <c r="AB32" s="319"/>
      <c r="AC32" s="319"/>
    </row>
    <row r="33" spans="1:29" ht="16">
      <c r="A33" s="322" t="s">
        <v>263</v>
      </c>
      <c r="B33" s="333"/>
      <c r="C33" s="327"/>
      <c r="D33" s="326"/>
      <c r="E33" s="326"/>
      <c r="F33" s="337"/>
      <c r="G33" s="333"/>
      <c r="H33" s="327"/>
      <c r="I33" s="326"/>
      <c r="O33" s="317"/>
      <c r="P33" s="319"/>
      <c r="Q33" s="319"/>
      <c r="R33" s="319"/>
      <c r="S33" s="319"/>
      <c r="T33" s="319"/>
      <c r="U33" s="319"/>
      <c r="V33" s="319"/>
      <c r="W33" s="319"/>
      <c r="X33" s="319"/>
      <c r="Y33" s="319"/>
      <c r="Z33" s="319"/>
      <c r="AA33" s="319"/>
      <c r="AB33" s="319"/>
      <c r="AC33" s="319"/>
    </row>
    <row r="34" spans="1:29" ht="17" thickBot="1">
      <c r="A34" s="323" t="s">
        <v>264</v>
      </c>
      <c r="B34" s="334"/>
      <c r="C34" s="324"/>
      <c r="D34" s="260"/>
      <c r="E34" s="260"/>
      <c r="F34" s="338"/>
      <c r="G34" s="334"/>
      <c r="H34" s="324"/>
      <c r="I34" s="260"/>
      <c r="O34" s="317"/>
      <c r="P34" s="318"/>
      <c r="Q34" s="318"/>
      <c r="R34" s="318"/>
      <c r="S34" s="318"/>
      <c r="T34" s="318"/>
      <c r="U34" s="318"/>
      <c r="V34" s="318"/>
      <c r="W34" s="318"/>
      <c r="X34" s="318"/>
      <c r="Y34" s="318"/>
      <c r="Z34" s="318"/>
      <c r="AA34" s="318"/>
      <c r="AB34" s="318"/>
      <c r="AC34" s="318"/>
    </row>
    <row r="37" spans="1:29" ht="16" thickBot="1"/>
    <row r="38" spans="1:29" ht="33" thickBot="1">
      <c r="A38" s="310" t="s">
        <v>265</v>
      </c>
      <c r="B38" s="330" t="s">
        <v>228</v>
      </c>
      <c r="C38" s="328" t="s">
        <v>229</v>
      </c>
      <c r="D38" s="311" t="s">
        <v>230</v>
      </c>
      <c r="E38" s="311" t="s">
        <v>231</v>
      </c>
      <c r="F38" s="335" t="s">
        <v>221</v>
      </c>
      <c r="G38" s="330" t="s">
        <v>232</v>
      </c>
      <c r="H38" s="339" t="s">
        <v>229</v>
      </c>
      <c r="I38" s="312" t="s">
        <v>221</v>
      </c>
    </row>
    <row r="39" spans="1:29" ht="16">
      <c r="A39" s="316" t="s">
        <v>167</v>
      </c>
      <c r="B39" s="331"/>
      <c r="C39" s="329"/>
      <c r="D39" s="325"/>
      <c r="E39" s="325"/>
      <c r="F39" s="336"/>
      <c r="G39" s="340"/>
      <c r="H39" s="329"/>
      <c r="I39" s="325"/>
    </row>
    <row r="40" spans="1:29" ht="16">
      <c r="A40" s="320" t="s">
        <v>233</v>
      </c>
      <c r="B40" s="332" t="s">
        <v>234</v>
      </c>
      <c r="C40" s="327"/>
      <c r="D40" s="326"/>
      <c r="E40" s="326"/>
      <c r="F40" s="337"/>
      <c r="G40" s="333"/>
      <c r="H40" s="327"/>
      <c r="I40" s="326"/>
    </row>
    <row r="41" spans="1:29" ht="16">
      <c r="A41" s="322" t="s">
        <v>235</v>
      </c>
      <c r="B41" s="333"/>
      <c r="C41" s="327"/>
      <c r="D41" s="326"/>
      <c r="E41" s="326"/>
      <c r="F41" s="337"/>
      <c r="G41" s="333"/>
      <c r="H41" s="327"/>
      <c r="I41" s="326"/>
    </row>
    <row r="42" spans="1:29" ht="16">
      <c r="A42" s="322" t="s">
        <v>236</v>
      </c>
      <c r="B42" s="333"/>
      <c r="C42" s="327"/>
      <c r="D42" s="326"/>
      <c r="E42" s="326"/>
      <c r="F42" s="337"/>
      <c r="G42" s="333"/>
      <c r="H42" s="327"/>
      <c r="I42" s="326"/>
    </row>
    <row r="43" spans="1:29" ht="16">
      <c r="A43" s="322" t="s">
        <v>237</v>
      </c>
      <c r="B43" s="333"/>
      <c r="C43" s="327"/>
      <c r="D43" s="326"/>
      <c r="E43" s="326"/>
      <c r="F43" s="337"/>
      <c r="G43" s="333"/>
      <c r="H43" s="327"/>
      <c r="I43" s="326"/>
    </row>
    <row r="44" spans="1:29" ht="16">
      <c r="A44" s="322" t="s">
        <v>238</v>
      </c>
      <c r="B44" s="333"/>
      <c r="C44" s="327"/>
      <c r="D44" s="326"/>
      <c r="E44" s="326"/>
      <c r="F44" s="337"/>
      <c r="G44" s="333"/>
      <c r="H44" s="327"/>
      <c r="I44" s="326"/>
    </row>
    <row r="45" spans="1:29" ht="16">
      <c r="A45" s="322" t="s">
        <v>239</v>
      </c>
      <c r="B45" s="333"/>
      <c r="C45" s="327"/>
      <c r="D45" s="326"/>
      <c r="E45" s="326"/>
      <c r="F45" s="337"/>
      <c r="G45" s="333"/>
      <c r="H45" s="327"/>
      <c r="I45" s="326"/>
    </row>
    <row r="46" spans="1:29" ht="16">
      <c r="A46" s="322" t="s">
        <v>240</v>
      </c>
      <c r="B46" s="333"/>
      <c r="C46" s="327"/>
      <c r="D46" s="326"/>
      <c r="E46" s="326"/>
      <c r="F46" s="337"/>
      <c r="G46" s="333"/>
      <c r="H46" s="327"/>
      <c r="I46" s="326"/>
    </row>
    <row r="47" spans="1:29" ht="16">
      <c r="A47" s="322" t="s">
        <v>241</v>
      </c>
      <c r="B47" s="333"/>
      <c r="C47" s="327"/>
      <c r="D47" s="326"/>
      <c r="E47" s="326"/>
      <c r="F47" s="337"/>
      <c r="G47" s="333"/>
      <c r="H47" s="327"/>
      <c r="I47" s="326"/>
    </row>
    <row r="48" spans="1:29" ht="16">
      <c r="A48" s="322" t="s">
        <v>242</v>
      </c>
      <c r="B48" s="333"/>
      <c r="C48" s="327"/>
      <c r="D48" s="326"/>
      <c r="E48" s="326"/>
      <c r="F48" s="337"/>
      <c r="G48" s="333"/>
      <c r="H48" s="327"/>
      <c r="I48" s="326"/>
    </row>
    <row r="49" spans="1:9" ht="16">
      <c r="A49" s="322" t="s">
        <v>243</v>
      </c>
      <c r="B49" s="333"/>
      <c r="C49" s="327"/>
      <c r="D49" s="326"/>
      <c r="E49" s="326"/>
      <c r="F49" s="337"/>
      <c r="G49" s="333"/>
      <c r="H49" s="327"/>
      <c r="I49" s="326"/>
    </row>
    <row r="50" spans="1:9" ht="16">
      <c r="A50" s="322" t="s">
        <v>244</v>
      </c>
      <c r="B50" s="333"/>
      <c r="C50" s="327"/>
      <c r="D50" s="326"/>
      <c r="E50" s="326"/>
      <c r="F50" s="337"/>
      <c r="G50" s="333"/>
      <c r="H50" s="327"/>
      <c r="I50" s="326"/>
    </row>
    <row r="51" spans="1:9" ht="16">
      <c r="A51" s="322" t="s">
        <v>245</v>
      </c>
      <c r="B51" s="333"/>
      <c r="C51" s="327"/>
      <c r="D51" s="326"/>
      <c r="E51" s="326"/>
      <c r="F51" s="337"/>
      <c r="G51" s="333"/>
      <c r="H51" s="327"/>
      <c r="I51" s="326"/>
    </row>
    <row r="52" spans="1:9" ht="16">
      <c r="A52" s="322" t="s">
        <v>246</v>
      </c>
      <c r="B52" s="333"/>
      <c r="C52" s="327"/>
      <c r="D52" s="326"/>
      <c r="E52" s="326"/>
      <c r="F52" s="337"/>
      <c r="G52" s="333"/>
      <c r="H52" s="327"/>
      <c r="I52" s="326"/>
    </row>
    <row r="53" spans="1:9" ht="16">
      <c r="A53" s="322" t="s">
        <v>247</v>
      </c>
      <c r="B53" s="333"/>
      <c r="C53" s="327"/>
      <c r="D53" s="326"/>
      <c r="E53" s="326"/>
      <c r="F53" s="337"/>
      <c r="G53" s="333"/>
      <c r="H53" s="327"/>
      <c r="I53" s="326"/>
    </row>
    <row r="54" spans="1:9" ht="16">
      <c r="A54" s="322" t="s">
        <v>248</v>
      </c>
      <c r="B54" s="333"/>
      <c r="C54" s="327"/>
      <c r="D54" s="326"/>
      <c r="E54" s="326"/>
      <c r="F54" s="337"/>
      <c r="G54" s="333"/>
      <c r="H54" s="327"/>
      <c r="I54" s="326"/>
    </row>
    <row r="55" spans="1:9" ht="16">
      <c r="A55" s="322" t="s">
        <v>249</v>
      </c>
      <c r="B55" s="333"/>
      <c r="C55" s="327"/>
      <c r="D55" s="326"/>
      <c r="E55" s="326"/>
      <c r="F55" s="337"/>
      <c r="G55" s="333"/>
      <c r="H55" s="327"/>
      <c r="I55" s="326"/>
    </row>
    <row r="56" spans="1:9" ht="16">
      <c r="A56" s="322" t="s">
        <v>250</v>
      </c>
      <c r="B56" s="333"/>
      <c r="C56" s="327"/>
      <c r="D56" s="326"/>
      <c r="E56" s="326"/>
      <c r="F56" s="337"/>
      <c r="G56" s="333"/>
      <c r="H56" s="327"/>
      <c r="I56" s="326"/>
    </row>
    <row r="57" spans="1:9" ht="16">
      <c r="A57" s="322" t="s">
        <v>251</v>
      </c>
      <c r="B57" s="333"/>
      <c r="C57" s="327"/>
      <c r="D57" s="326"/>
      <c r="E57" s="326"/>
      <c r="F57" s="337"/>
      <c r="G57" s="333"/>
      <c r="H57" s="327"/>
      <c r="I57" s="326"/>
    </row>
    <row r="58" spans="1:9" ht="16">
      <c r="A58" s="322" t="s">
        <v>252</v>
      </c>
      <c r="B58" s="333"/>
      <c r="C58" s="327"/>
      <c r="D58" s="326"/>
      <c r="E58" s="326"/>
      <c r="F58" s="337"/>
      <c r="G58" s="333"/>
      <c r="H58" s="327"/>
      <c r="I58" s="326"/>
    </row>
    <row r="59" spans="1:9" ht="16">
      <c r="A59" s="322" t="s">
        <v>253</v>
      </c>
      <c r="B59" s="333"/>
      <c r="C59" s="327"/>
      <c r="D59" s="326"/>
      <c r="E59" s="326"/>
      <c r="F59" s="337"/>
      <c r="G59" s="333"/>
      <c r="H59" s="327"/>
      <c r="I59" s="326"/>
    </row>
    <row r="60" spans="1:9" ht="16">
      <c r="A60" s="322" t="s">
        <v>254</v>
      </c>
      <c r="B60" s="333"/>
      <c r="C60" s="327"/>
      <c r="D60" s="326"/>
      <c r="E60" s="326"/>
      <c r="F60" s="337"/>
      <c r="G60" s="333"/>
      <c r="H60" s="327"/>
      <c r="I60" s="326"/>
    </row>
    <row r="61" spans="1:9" ht="16">
      <c r="A61" s="322" t="s">
        <v>255</v>
      </c>
      <c r="B61" s="333"/>
      <c r="C61" s="327"/>
      <c r="D61" s="326"/>
      <c r="E61" s="326"/>
      <c r="F61" s="337"/>
      <c r="G61" s="333"/>
      <c r="H61" s="327"/>
      <c r="I61" s="326"/>
    </row>
    <row r="62" spans="1:9" ht="16">
      <c r="A62" s="322" t="s">
        <v>256</v>
      </c>
      <c r="B62" s="333"/>
      <c r="C62" s="327"/>
      <c r="D62" s="326"/>
      <c r="E62" s="326"/>
      <c r="F62" s="337"/>
      <c r="G62" s="333"/>
      <c r="H62" s="327"/>
      <c r="I62" s="326"/>
    </row>
    <row r="63" spans="1:9" ht="16">
      <c r="A63" s="322" t="s">
        <v>257</v>
      </c>
      <c r="B63" s="333"/>
      <c r="C63" s="327"/>
      <c r="D63" s="326"/>
      <c r="E63" s="326"/>
      <c r="F63" s="337"/>
      <c r="G63" s="333"/>
      <c r="H63" s="327"/>
      <c r="I63" s="326"/>
    </row>
    <row r="64" spans="1:9" ht="16">
      <c r="A64" s="322" t="s">
        <v>258</v>
      </c>
      <c r="B64" s="333"/>
      <c r="C64" s="327"/>
      <c r="D64" s="326"/>
      <c r="E64" s="326"/>
      <c r="F64" s="337"/>
      <c r="G64" s="333"/>
      <c r="H64" s="327"/>
      <c r="I64" s="326"/>
    </row>
    <row r="65" spans="1:9" ht="16">
      <c r="A65" s="322" t="s">
        <v>259</v>
      </c>
      <c r="B65" s="333"/>
      <c r="C65" s="327"/>
      <c r="D65" s="326"/>
      <c r="E65" s="326"/>
      <c r="F65" s="337"/>
      <c r="G65" s="333"/>
      <c r="H65" s="327"/>
      <c r="I65" s="326"/>
    </row>
    <row r="66" spans="1:9" ht="16">
      <c r="A66" s="322" t="s">
        <v>260</v>
      </c>
      <c r="B66" s="333"/>
      <c r="C66" s="327"/>
      <c r="D66" s="326"/>
      <c r="E66" s="326"/>
      <c r="F66" s="337"/>
      <c r="G66" s="333"/>
      <c r="H66" s="327"/>
      <c r="I66" s="326"/>
    </row>
    <row r="67" spans="1:9" ht="16">
      <c r="A67" s="322" t="s">
        <v>261</v>
      </c>
      <c r="B67" s="333"/>
      <c r="C67" s="327"/>
      <c r="D67" s="326"/>
      <c r="E67" s="326"/>
      <c r="F67" s="337"/>
      <c r="G67" s="333"/>
      <c r="H67" s="327"/>
      <c r="I67" s="326"/>
    </row>
    <row r="68" spans="1:9" ht="16">
      <c r="A68" s="322" t="s">
        <v>262</v>
      </c>
      <c r="B68" s="333"/>
      <c r="C68" s="327"/>
      <c r="D68" s="326"/>
      <c r="E68" s="326"/>
      <c r="F68" s="337"/>
      <c r="G68" s="333"/>
      <c r="H68" s="327"/>
      <c r="I68" s="326"/>
    </row>
    <row r="69" spans="1:9" ht="16">
      <c r="A69" s="322" t="s">
        <v>263</v>
      </c>
      <c r="B69" s="333"/>
      <c r="C69" s="327"/>
      <c r="D69" s="326"/>
      <c r="E69" s="326"/>
      <c r="F69" s="337"/>
      <c r="G69" s="333"/>
      <c r="H69" s="327"/>
      <c r="I69" s="326"/>
    </row>
    <row r="70" spans="1:9" ht="17" thickBot="1">
      <c r="A70" s="323" t="s">
        <v>264</v>
      </c>
      <c r="B70" s="334"/>
      <c r="C70" s="324"/>
      <c r="D70" s="260"/>
      <c r="E70" s="260"/>
      <c r="F70" s="338"/>
      <c r="G70" s="334"/>
      <c r="H70" s="324"/>
      <c r="I70" s="260"/>
    </row>
  </sheetData>
  <pageMargins left="0.7" right="0.7" top="0.75" bottom="0.75" header="0.3" footer="0.3"/>
  <pageSetup paperSize="9" scale="6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21"/>
  <sheetViews>
    <sheetView view="pageBreakPreview" zoomScale="60" zoomScaleNormal="100" workbookViewId="0"/>
  </sheetViews>
  <sheetFormatPr baseColWidth="10" defaultColWidth="8.83203125" defaultRowHeight="15"/>
  <cols>
    <col min="1" max="1" width="25.5" customWidth="1"/>
    <col min="2" max="2" width="79" bestFit="1" customWidth="1"/>
    <col min="3" max="3" width="70" bestFit="1" customWidth="1"/>
  </cols>
  <sheetData>
    <row r="1" spans="1:3" ht="20" thickBot="1">
      <c r="A1" s="342" t="s">
        <v>267</v>
      </c>
    </row>
    <row r="2" spans="1:3" ht="16" thickBot="1">
      <c r="A2" s="350" t="s">
        <v>289</v>
      </c>
      <c r="B2" s="351" t="s">
        <v>290</v>
      </c>
      <c r="C2" s="352" t="s">
        <v>295</v>
      </c>
    </row>
    <row r="3" spans="1:3">
      <c r="A3" s="366" t="s">
        <v>268</v>
      </c>
      <c r="B3" s="353" t="s">
        <v>292</v>
      </c>
      <c r="C3" s="262" t="s">
        <v>291</v>
      </c>
    </row>
    <row r="4" spans="1:3">
      <c r="A4" s="367" t="s">
        <v>269</v>
      </c>
      <c r="B4" s="354" t="s">
        <v>293</v>
      </c>
      <c r="C4" s="355" t="s">
        <v>294</v>
      </c>
    </row>
    <row r="5" spans="1:3">
      <c r="A5" s="367" t="s">
        <v>270</v>
      </c>
      <c r="B5" s="354" t="s">
        <v>296</v>
      </c>
      <c r="C5" s="355" t="s">
        <v>294</v>
      </c>
    </row>
    <row r="6" spans="1:3">
      <c r="A6" s="367" t="s">
        <v>212</v>
      </c>
      <c r="B6" s="354" t="s">
        <v>297</v>
      </c>
      <c r="C6" s="260" t="s">
        <v>299</v>
      </c>
    </row>
    <row r="7" spans="1:3">
      <c r="A7" s="367" t="s">
        <v>271</v>
      </c>
      <c r="B7" s="354" t="s">
        <v>298</v>
      </c>
      <c r="C7" s="355" t="s">
        <v>294</v>
      </c>
    </row>
    <row r="8" spans="1:3">
      <c r="A8" s="367" t="s">
        <v>272</v>
      </c>
      <c r="B8" s="354" t="s">
        <v>300</v>
      </c>
      <c r="C8" s="260" t="s">
        <v>301</v>
      </c>
    </row>
    <row r="9" spans="1:3">
      <c r="A9" s="367" t="s">
        <v>273</v>
      </c>
      <c r="B9" s="354" t="s">
        <v>302</v>
      </c>
      <c r="C9" s="355" t="s">
        <v>294</v>
      </c>
    </row>
    <row r="10" spans="1:3">
      <c r="A10" s="367" t="s">
        <v>274</v>
      </c>
      <c r="B10" s="354" t="s">
        <v>303</v>
      </c>
      <c r="C10" s="260" t="s">
        <v>301</v>
      </c>
    </row>
    <row r="11" spans="1:3">
      <c r="A11" s="367" t="s">
        <v>275</v>
      </c>
      <c r="B11" s="354" t="s">
        <v>304</v>
      </c>
      <c r="C11" s="260" t="s">
        <v>301</v>
      </c>
    </row>
    <row r="12" spans="1:3">
      <c r="A12" s="367" t="s">
        <v>276</v>
      </c>
      <c r="B12" s="354" t="s">
        <v>305</v>
      </c>
      <c r="C12" s="260" t="s">
        <v>301</v>
      </c>
    </row>
    <row r="13" spans="1:3">
      <c r="A13" s="367" t="s">
        <v>277</v>
      </c>
      <c r="B13" s="354" t="s">
        <v>306</v>
      </c>
      <c r="C13" s="260" t="s">
        <v>301</v>
      </c>
    </row>
    <row r="14" spans="1:3">
      <c r="A14" s="367" t="s">
        <v>278</v>
      </c>
      <c r="B14" s="354" t="s">
        <v>339</v>
      </c>
      <c r="C14" s="260" t="s">
        <v>307</v>
      </c>
    </row>
    <row r="15" spans="1:3">
      <c r="A15" s="367" t="s">
        <v>338</v>
      </c>
      <c r="B15" s="354" t="s">
        <v>340</v>
      </c>
      <c r="C15" s="260" t="s">
        <v>301</v>
      </c>
    </row>
    <row r="16" spans="1:3">
      <c r="A16" s="367" t="s">
        <v>283</v>
      </c>
      <c r="B16" s="354" t="s">
        <v>308</v>
      </c>
      <c r="C16" s="260" t="s">
        <v>309</v>
      </c>
    </row>
    <row r="17" spans="1:3">
      <c r="A17" s="367" t="s">
        <v>284</v>
      </c>
      <c r="B17" s="354" t="s">
        <v>310</v>
      </c>
      <c r="C17" s="260" t="s">
        <v>311</v>
      </c>
    </row>
    <row r="18" spans="1:3" ht="32">
      <c r="A18" s="367" t="s">
        <v>285</v>
      </c>
      <c r="B18" s="365" t="s">
        <v>312</v>
      </c>
      <c r="C18" s="368" t="s">
        <v>313</v>
      </c>
    </row>
    <row r="19" spans="1:3">
      <c r="A19" s="367" t="s">
        <v>286</v>
      </c>
      <c r="B19" s="354" t="s">
        <v>314</v>
      </c>
      <c r="C19" s="260" t="s">
        <v>315</v>
      </c>
    </row>
    <row r="20" spans="1:3">
      <c r="A20" s="367" t="s">
        <v>287</v>
      </c>
      <c r="B20" s="354" t="s">
        <v>316</v>
      </c>
      <c r="C20" s="260" t="s">
        <v>318</v>
      </c>
    </row>
    <row r="21" spans="1:3">
      <c r="A21" s="367" t="s">
        <v>288</v>
      </c>
      <c r="B21" s="354" t="s">
        <v>317</v>
      </c>
      <c r="C21" s="260" t="s">
        <v>318</v>
      </c>
    </row>
  </sheetData>
  <sheetProtection password="C3D8" sheet="1" objects="1" scenarios="1"/>
  <hyperlinks>
    <hyperlink ref="A3" location="Sumarizácia!R1C1" display="Sumarizácia" xr:uid="{00000000-0004-0000-0100-000000000000}"/>
    <hyperlink ref="A4" location="'CBA - Agendové IS'!R1C1" display="CBA" xr:uid="{00000000-0004-0000-0100-000001000000}"/>
    <hyperlink ref="A5" location="'Analyza citlivosti - AgendovéIS'!R1C1" display="Analyza citlivosti" xr:uid="{00000000-0004-0000-0100-000002000000}"/>
    <hyperlink ref="A6" location="'Prínosy - Agendové IS'!R1C1" display="Prínosy" xr:uid="{00000000-0004-0000-0100-000003000000}"/>
    <hyperlink ref="A7" location="'Výdavky - Agendové IS'!R1C1" display="Výdavky" xr:uid="{00000000-0004-0000-0100-000004000000}"/>
    <hyperlink ref="A8" location="'Parametre - Agendové IS'!R1C1" display="Parametre" xr:uid="{00000000-0004-0000-0100-000005000000}"/>
    <hyperlink ref="A9" location="TCO!R1C1" display="TCO" xr:uid="{00000000-0004-0000-0100-000006000000}"/>
    <hyperlink ref="A10" location="'TCO Alt. 1 - SW'!R1C1" display="TCO Alt. 1 - SW" xr:uid="{00000000-0004-0000-0100-000007000000}"/>
    <hyperlink ref="A11" location="'TCO Alt. 1 - HW'!R1C1" display="TCO Alt. 1 - HW" xr:uid="{00000000-0004-0000-0100-000008000000}"/>
    <hyperlink ref="A12" location="'TCO Alt. 2 - SW'!R1C1" display="TCO Alt. 2 - SW" xr:uid="{00000000-0004-0000-0100-000009000000}"/>
    <hyperlink ref="A13" location="'TCO Alt. 2 - HW'!R1C1" display="TCO Alt. 2 - HW" xr:uid="{00000000-0004-0000-0100-00000A000000}"/>
    <hyperlink ref="A14" location="'Rozpočet - vývoj Aplikácií'!R1C1" display="Rozpočet - vývoj aplikácii" xr:uid="{00000000-0004-0000-0100-00000B000000}"/>
    <hyperlink ref="A16" location="'Slepý rozpočet'!R1C1" display="Slepý rozpočet" xr:uid="{00000000-0004-0000-0100-00000C000000}"/>
    <hyperlink ref="A17" location="Faktory!R1C1" display="Faktory" xr:uid="{00000000-0004-0000-0100-00000D000000}"/>
    <hyperlink ref="A18" location="'Meranie prínosov'!R1C1" display="Meranie prínosov" xr:uid="{00000000-0004-0000-0100-00000E000000}"/>
    <hyperlink ref="A19" location="'Procesné mapy'!R1C1" display="Procesné mapy" xr:uid="{00000000-0004-0000-0100-00000F000000}"/>
    <hyperlink ref="A20" location="'Procesy - AS IS'!R1C1" display="Procesy AS IS" xr:uid="{00000000-0004-0000-0100-000010000000}"/>
    <hyperlink ref="A21" location="'Procesy - TO BE'!R1C1" display="Procesy TO BE" xr:uid="{00000000-0004-0000-0100-000011000000}"/>
    <hyperlink ref="A15" location="'Rozpočet - HW a licencie'!R1C1" display="Rozpočet - HW a licencie" xr:uid="{00000000-0004-0000-0100-000012000000}"/>
  </hyperlinks>
  <pageMargins left="0.7" right="0.7" top="0.75" bottom="0.75" header="0.3" footer="0.3"/>
  <pageSetup paperSize="9" scale="5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CC"/>
  </sheetPr>
  <dimension ref="A1:AC70"/>
  <sheetViews>
    <sheetView view="pageBreakPreview" topLeftCell="A52" zoomScale="60" zoomScaleNormal="100" workbookViewId="0">
      <selection activeCell="Q35" sqref="Q35"/>
    </sheetView>
  </sheetViews>
  <sheetFormatPr baseColWidth="10" defaultColWidth="8.83203125" defaultRowHeight="15"/>
  <cols>
    <col min="1" max="1" width="21.5" customWidth="1"/>
    <col min="2" max="2" width="14.5" customWidth="1"/>
    <col min="3" max="3" width="14.33203125" style="307" customWidth="1"/>
    <col min="4" max="4" width="14.1640625" style="307" customWidth="1"/>
    <col min="5" max="5" width="14.83203125" style="307" customWidth="1"/>
    <col min="6" max="6" width="11.83203125" style="307" customWidth="1"/>
    <col min="7" max="7" width="15.83203125" style="307" customWidth="1"/>
    <col min="8" max="8" width="13.5" style="307" customWidth="1"/>
    <col min="9" max="28" width="8.5" style="307" customWidth="1"/>
  </cols>
  <sheetData>
    <row r="1" spans="1:29" ht="16" thickBot="1"/>
    <row r="2" spans="1:29" ht="48.75" customHeight="1" thickBot="1">
      <c r="A2" s="310" t="s">
        <v>227</v>
      </c>
      <c r="B2" s="330" t="s">
        <v>228</v>
      </c>
      <c r="C2" s="328" t="s">
        <v>229</v>
      </c>
      <c r="D2" s="311" t="s">
        <v>230</v>
      </c>
      <c r="E2" s="311" t="s">
        <v>231</v>
      </c>
      <c r="F2" s="335" t="s">
        <v>221</v>
      </c>
      <c r="G2" s="330" t="s">
        <v>232</v>
      </c>
      <c r="H2" s="339" t="s">
        <v>229</v>
      </c>
      <c r="I2" s="312" t="s">
        <v>221</v>
      </c>
      <c r="O2" s="313"/>
      <c r="P2" s="314"/>
      <c r="Q2" s="314"/>
      <c r="R2" s="315"/>
      <c r="S2" s="315"/>
      <c r="T2" s="315"/>
      <c r="U2" s="315"/>
      <c r="V2" s="315"/>
      <c r="W2" s="315"/>
      <c r="X2" s="315"/>
      <c r="Y2" s="314"/>
      <c r="Z2" s="314"/>
      <c r="AA2" s="315"/>
      <c r="AB2" s="315"/>
      <c r="AC2" s="315"/>
    </row>
    <row r="3" spans="1:29" ht="16">
      <c r="A3" s="316" t="s">
        <v>167</v>
      </c>
      <c r="B3" s="331"/>
      <c r="C3" s="329"/>
      <c r="D3" s="325"/>
      <c r="E3" s="325"/>
      <c r="F3" s="336"/>
      <c r="G3" s="340"/>
      <c r="H3" s="329"/>
      <c r="I3" s="325"/>
      <c r="O3" s="317"/>
      <c r="P3" s="318"/>
      <c r="Q3" s="319"/>
      <c r="R3" s="319"/>
      <c r="S3" s="319"/>
      <c r="T3" s="319"/>
      <c r="U3" s="319"/>
      <c r="V3" s="319"/>
      <c r="W3" s="319"/>
      <c r="X3" s="319"/>
      <c r="Y3" s="319"/>
      <c r="Z3" s="319"/>
      <c r="AA3" s="319"/>
      <c r="AB3" s="319"/>
      <c r="AC3" s="319"/>
    </row>
    <row r="4" spans="1:29" ht="16">
      <c r="A4" s="320" t="s">
        <v>233</v>
      </c>
      <c r="B4" s="332" t="s">
        <v>234</v>
      </c>
      <c r="C4" s="327"/>
      <c r="D4" s="326"/>
      <c r="E4" s="326"/>
      <c r="F4" s="337"/>
      <c r="G4" s="333"/>
      <c r="H4" s="327"/>
      <c r="I4" s="326"/>
      <c r="O4" s="317"/>
      <c r="P4" s="321"/>
      <c r="Q4" s="319"/>
      <c r="R4" s="319"/>
      <c r="S4" s="319"/>
      <c r="T4" s="319"/>
      <c r="U4" s="319"/>
      <c r="V4" s="319"/>
      <c r="W4" s="319"/>
      <c r="X4" s="319"/>
      <c r="Y4" s="319"/>
      <c r="Z4" s="319"/>
      <c r="AA4" s="319"/>
      <c r="AB4" s="319"/>
      <c r="AC4" s="319"/>
    </row>
    <row r="5" spans="1:29" ht="15.75" customHeight="1">
      <c r="A5" s="322" t="s">
        <v>235</v>
      </c>
      <c r="B5" s="333"/>
      <c r="C5" s="327"/>
      <c r="D5" s="326"/>
      <c r="E5" s="326"/>
      <c r="F5" s="337"/>
      <c r="G5" s="333"/>
      <c r="H5" s="327"/>
      <c r="I5" s="326"/>
      <c r="O5" s="317"/>
      <c r="P5" s="319"/>
      <c r="Q5" s="319"/>
      <c r="R5" s="319"/>
      <c r="S5" s="319"/>
      <c r="T5" s="319"/>
      <c r="U5" s="319"/>
      <c r="V5" s="319"/>
      <c r="W5" s="319"/>
      <c r="X5" s="319"/>
      <c r="Y5" s="319"/>
      <c r="Z5" s="319"/>
      <c r="AA5" s="319"/>
      <c r="AB5" s="319"/>
      <c r="AC5" s="319"/>
    </row>
    <row r="6" spans="1:29" ht="16">
      <c r="A6" s="322" t="s">
        <v>236</v>
      </c>
      <c r="B6" s="333"/>
      <c r="C6" s="327"/>
      <c r="D6" s="326"/>
      <c r="E6" s="326"/>
      <c r="F6" s="337"/>
      <c r="G6" s="333"/>
      <c r="H6" s="327"/>
      <c r="I6" s="326"/>
      <c r="O6" s="317"/>
      <c r="P6" s="319"/>
      <c r="Q6" s="319"/>
      <c r="R6" s="319"/>
      <c r="S6" s="319"/>
      <c r="T6" s="319"/>
      <c r="U6" s="319"/>
      <c r="V6" s="319"/>
      <c r="W6" s="319"/>
      <c r="X6" s="319"/>
      <c r="Y6" s="319"/>
      <c r="Z6" s="319"/>
      <c r="AA6" s="319"/>
      <c r="AB6" s="319"/>
      <c r="AC6" s="319"/>
    </row>
    <row r="7" spans="1:29" ht="16">
      <c r="A7" s="322" t="s">
        <v>237</v>
      </c>
      <c r="B7" s="333"/>
      <c r="C7" s="327"/>
      <c r="D7" s="326"/>
      <c r="E7" s="326"/>
      <c r="F7" s="337"/>
      <c r="G7" s="333"/>
      <c r="H7" s="327"/>
      <c r="I7" s="326"/>
      <c r="O7" s="317"/>
      <c r="P7" s="319"/>
      <c r="Q7" s="319"/>
      <c r="R7" s="319"/>
      <c r="S7" s="319"/>
      <c r="T7" s="319"/>
      <c r="U7" s="319"/>
      <c r="V7" s="319"/>
      <c r="W7" s="319"/>
      <c r="X7" s="319"/>
      <c r="Y7" s="319"/>
      <c r="Z7" s="319"/>
      <c r="AA7" s="319"/>
      <c r="AB7" s="319"/>
      <c r="AC7" s="319"/>
    </row>
    <row r="8" spans="1:29" ht="16">
      <c r="A8" s="322" t="s">
        <v>238</v>
      </c>
      <c r="B8" s="333"/>
      <c r="C8" s="327"/>
      <c r="D8" s="326"/>
      <c r="E8" s="326"/>
      <c r="F8" s="337"/>
      <c r="G8" s="333"/>
      <c r="H8" s="327"/>
      <c r="I8" s="326"/>
      <c r="O8" s="317"/>
      <c r="P8" s="319"/>
      <c r="Q8" s="319"/>
      <c r="R8" s="319"/>
      <c r="S8" s="319"/>
      <c r="T8" s="319"/>
      <c r="U8" s="319"/>
      <c r="V8" s="319"/>
      <c r="W8" s="319"/>
      <c r="X8" s="319"/>
      <c r="Y8" s="319"/>
      <c r="Z8" s="319"/>
      <c r="AA8" s="319"/>
      <c r="AB8" s="319"/>
      <c r="AC8" s="319"/>
    </row>
    <row r="9" spans="1:29" ht="16">
      <c r="A9" s="322" t="s">
        <v>239</v>
      </c>
      <c r="B9" s="333"/>
      <c r="C9" s="327"/>
      <c r="D9" s="326"/>
      <c r="E9" s="326"/>
      <c r="F9" s="337"/>
      <c r="G9" s="333"/>
      <c r="H9" s="327"/>
      <c r="I9" s="326"/>
      <c r="O9" s="317"/>
      <c r="P9" s="319"/>
      <c r="Q9" s="319"/>
      <c r="R9" s="319"/>
      <c r="S9" s="319"/>
      <c r="T9" s="319"/>
      <c r="U9" s="319"/>
      <c r="V9" s="319"/>
      <c r="W9" s="319"/>
      <c r="X9" s="319"/>
      <c r="Y9" s="319"/>
      <c r="Z9" s="319"/>
      <c r="AA9" s="319"/>
      <c r="AB9" s="319"/>
      <c r="AC9" s="319"/>
    </row>
    <row r="10" spans="1:29" ht="16">
      <c r="A10" s="322" t="s">
        <v>240</v>
      </c>
      <c r="B10" s="333"/>
      <c r="C10" s="327"/>
      <c r="D10" s="326"/>
      <c r="E10" s="326"/>
      <c r="F10" s="337"/>
      <c r="G10" s="333"/>
      <c r="H10" s="327"/>
      <c r="I10" s="326"/>
      <c r="O10" s="317"/>
      <c r="P10" s="319"/>
      <c r="Q10" s="319"/>
      <c r="R10" s="319"/>
      <c r="S10" s="319"/>
      <c r="T10" s="319"/>
      <c r="U10" s="319"/>
      <c r="V10" s="319"/>
      <c r="W10" s="319"/>
      <c r="X10" s="319"/>
      <c r="Y10" s="319"/>
      <c r="Z10" s="319"/>
      <c r="AA10" s="319"/>
      <c r="AB10" s="319"/>
      <c r="AC10" s="319"/>
    </row>
    <row r="11" spans="1:29" ht="16">
      <c r="A11" s="322" t="s">
        <v>241</v>
      </c>
      <c r="B11" s="333"/>
      <c r="C11" s="327"/>
      <c r="D11" s="326"/>
      <c r="E11" s="326"/>
      <c r="F11" s="337"/>
      <c r="G11" s="333"/>
      <c r="H11" s="327"/>
      <c r="I11" s="326"/>
      <c r="O11" s="317"/>
      <c r="P11" s="319"/>
      <c r="Q11" s="319"/>
      <c r="R11" s="319"/>
      <c r="S11" s="319"/>
      <c r="T11" s="319"/>
      <c r="U11" s="319"/>
      <c r="V11" s="319"/>
      <c r="W11" s="319"/>
      <c r="X11" s="319"/>
      <c r="Y11" s="319"/>
      <c r="Z11" s="319"/>
      <c r="AA11" s="319"/>
      <c r="AB11" s="319"/>
      <c r="AC11" s="319"/>
    </row>
    <row r="12" spans="1:29" ht="16">
      <c r="A12" s="322" t="s">
        <v>242</v>
      </c>
      <c r="B12" s="333"/>
      <c r="C12" s="327"/>
      <c r="D12" s="326"/>
      <c r="E12" s="326"/>
      <c r="F12" s="337"/>
      <c r="G12" s="333"/>
      <c r="H12" s="327"/>
      <c r="I12" s="326"/>
      <c r="O12" s="317"/>
      <c r="P12" s="319"/>
      <c r="Q12" s="319"/>
      <c r="R12" s="319"/>
      <c r="S12" s="319"/>
      <c r="T12" s="319"/>
      <c r="U12" s="319"/>
      <c r="V12" s="319"/>
      <c r="W12" s="319"/>
      <c r="X12" s="319"/>
      <c r="Y12" s="319"/>
      <c r="Z12" s="319"/>
      <c r="AA12" s="319"/>
      <c r="AB12" s="319"/>
      <c r="AC12" s="319"/>
    </row>
    <row r="13" spans="1:29" ht="16">
      <c r="A13" s="322" t="s">
        <v>243</v>
      </c>
      <c r="B13" s="333"/>
      <c r="C13" s="327"/>
      <c r="D13" s="326"/>
      <c r="E13" s="326"/>
      <c r="F13" s="337"/>
      <c r="G13" s="333"/>
      <c r="H13" s="327"/>
      <c r="I13" s="326"/>
      <c r="O13" s="317"/>
      <c r="P13" s="319"/>
      <c r="Q13" s="319"/>
      <c r="R13" s="319"/>
      <c r="S13" s="319"/>
      <c r="T13" s="319"/>
      <c r="U13" s="319"/>
      <c r="V13" s="319"/>
      <c r="W13" s="319"/>
      <c r="X13" s="319"/>
      <c r="Y13" s="319"/>
      <c r="Z13" s="319"/>
      <c r="AA13" s="319"/>
      <c r="AB13" s="319"/>
      <c r="AC13" s="319"/>
    </row>
    <row r="14" spans="1:29" ht="16">
      <c r="A14" s="322" t="s">
        <v>244</v>
      </c>
      <c r="B14" s="333"/>
      <c r="C14" s="327"/>
      <c r="D14" s="326"/>
      <c r="E14" s="326"/>
      <c r="F14" s="337"/>
      <c r="G14" s="333"/>
      <c r="H14" s="327"/>
      <c r="I14" s="326"/>
      <c r="O14" s="317"/>
      <c r="P14" s="319"/>
      <c r="Q14" s="319"/>
      <c r="R14" s="319"/>
      <c r="S14" s="319"/>
      <c r="T14" s="319"/>
      <c r="U14" s="319"/>
      <c r="V14" s="319"/>
      <c r="W14" s="319"/>
      <c r="X14" s="319"/>
      <c r="Y14" s="319"/>
      <c r="Z14" s="319"/>
      <c r="AA14" s="319"/>
      <c r="AB14" s="319"/>
      <c r="AC14" s="319"/>
    </row>
    <row r="15" spans="1:29" ht="16">
      <c r="A15" s="322" t="s">
        <v>245</v>
      </c>
      <c r="B15" s="333"/>
      <c r="C15" s="327"/>
      <c r="D15" s="326"/>
      <c r="E15" s="326"/>
      <c r="F15" s="337"/>
      <c r="G15" s="333"/>
      <c r="H15" s="327"/>
      <c r="I15" s="326"/>
      <c r="O15" s="317"/>
      <c r="P15" s="319"/>
      <c r="Q15" s="319"/>
      <c r="R15" s="319"/>
      <c r="S15" s="319"/>
      <c r="T15" s="319"/>
      <c r="U15" s="319"/>
      <c r="V15" s="319"/>
      <c r="W15" s="319"/>
      <c r="X15" s="319"/>
      <c r="Y15" s="319"/>
      <c r="Z15" s="319"/>
      <c r="AA15" s="319"/>
      <c r="AB15" s="319"/>
      <c r="AC15" s="319"/>
    </row>
    <row r="16" spans="1:29" ht="16">
      <c r="A16" s="322" t="s">
        <v>246</v>
      </c>
      <c r="B16" s="333"/>
      <c r="C16" s="327"/>
      <c r="D16" s="326"/>
      <c r="E16" s="326"/>
      <c r="F16" s="337"/>
      <c r="G16" s="333"/>
      <c r="H16" s="327"/>
      <c r="I16" s="326"/>
      <c r="O16" s="317"/>
      <c r="P16" s="319"/>
      <c r="Q16" s="319"/>
      <c r="R16" s="319"/>
      <c r="S16" s="319"/>
      <c r="T16" s="319"/>
      <c r="U16" s="319"/>
      <c r="V16" s="319"/>
      <c r="W16" s="319"/>
      <c r="X16" s="319"/>
      <c r="Y16" s="319"/>
      <c r="Z16" s="319"/>
      <c r="AA16" s="319"/>
      <c r="AB16" s="319"/>
      <c r="AC16" s="319"/>
    </row>
    <row r="17" spans="1:29" ht="16">
      <c r="A17" s="322" t="s">
        <v>247</v>
      </c>
      <c r="B17" s="333"/>
      <c r="C17" s="327"/>
      <c r="D17" s="326"/>
      <c r="E17" s="326"/>
      <c r="F17" s="337"/>
      <c r="G17" s="333"/>
      <c r="H17" s="327"/>
      <c r="I17" s="326"/>
      <c r="O17" s="317"/>
      <c r="P17" s="319"/>
      <c r="Q17" s="319"/>
      <c r="R17" s="319"/>
      <c r="S17" s="319"/>
      <c r="T17" s="319"/>
      <c r="U17" s="319"/>
      <c r="V17" s="319"/>
      <c r="W17" s="319"/>
      <c r="X17" s="319"/>
      <c r="Y17" s="319"/>
      <c r="Z17" s="319"/>
      <c r="AA17" s="319"/>
      <c r="AB17" s="319"/>
      <c r="AC17" s="319"/>
    </row>
    <row r="18" spans="1:29" ht="16">
      <c r="A18" s="322" t="s">
        <v>248</v>
      </c>
      <c r="B18" s="333"/>
      <c r="C18" s="327"/>
      <c r="D18" s="326"/>
      <c r="E18" s="326"/>
      <c r="F18" s="337"/>
      <c r="G18" s="333"/>
      <c r="H18" s="327"/>
      <c r="I18" s="326"/>
      <c r="O18" s="317"/>
      <c r="P18" s="319"/>
      <c r="Q18" s="319"/>
      <c r="R18" s="319"/>
      <c r="S18" s="319"/>
      <c r="T18" s="319"/>
      <c r="U18" s="319"/>
      <c r="V18" s="319"/>
      <c r="W18" s="319"/>
      <c r="X18" s="319"/>
      <c r="Y18" s="319"/>
      <c r="Z18" s="319"/>
      <c r="AA18" s="319"/>
      <c r="AB18" s="319"/>
      <c r="AC18" s="319"/>
    </row>
    <row r="19" spans="1:29" ht="16">
      <c r="A19" s="322" t="s">
        <v>249</v>
      </c>
      <c r="B19" s="333"/>
      <c r="C19" s="327"/>
      <c r="D19" s="326"/>
      <c r="E19" s="326"/>
      <c r="F19" s="337"/>
      <c r="G19" s="333"/>
      <c r="H19" s="327"/>
      <c r="I19" s="326"/>
      <c r="O19" s="317"/>
      <c r="P19" s="319"/>
      <c r="Q19" s="319"/>
      <c r="R19" s="319"/>
      <c r="S19" s="319"/>
      <c r="T19" s="319"/>
      <c r="U19" s="319"/>
      <c r="V19" s="319"/>
      <c r="W19" s="319"/>
      <c r="X19" s="319"/>
      <c r="Y19" s="319"/>
      <c r="Z19" s="319"/>
      <c r="AA19" s="319"/>
      <c r="AB19" s="319"/>
      <c r="AC19" s="319"/>
    </row>
    <row r="20" spans="1:29" ht="16">
      <c r="A20" s="322" t="s">
        <v>250</v>
      </c>
      <c r="B20" s="333"/>
      <c r="C20" s="327"/>
      <c r="D20" s="326"/>
      <c r="E20" s="326"/>
      <c r="F20" s="337"/>
      <c r="G20" s="333"/>
      <c r="H20" s="327"/>
      <c r="I20" s="326"/>
      <c r="O20" s="317"/>
      <c r="P20" s="319"/>
      <c r="Q20" s="319"/>
      <c r="R20" s="319"/>
      <c r="S20" s="319"/>
      <c r="T20" s="319"/>
      <c r="U20" s="319"/>
      <c r="V20" s="319"/>
      <c r="W20" s="319"/>
      <c r="X20" s="319"/>
      <c r="Y20" s="319"/>
      <c r="Z20" s="319"/>
      <c r="AA20" s="319"/>
      <c r="AB20" s="319"/>
      <c r="AC20" s="319"/>
    </row>
    <row r="21" spans="1:29" ht="16">
      <c r="A21" s="322" t="s">
        <v>251</v>
      </c>
      <c r="B21" s="333"/>
      <c r="C21" s="327"/>
      <c r="D21" s="326"/>
      <c r="E21" s="326"/>
      <c r="F21" s="337"/>
      <c r="G21" s="333"/>
      <c r="H21" s="327"/>
      <c r="I21" s="326"/>
      <c r="O21" s="317"/>
      <c r="P21" s="319"/>
      <c r="Q21" s="319"/>
      <c r="R21" s="319"/>
      <c r="S21" s="319"/>
      <c r="T21" s="319"/>
      <c r="U21" s="319"/>
      <c r="V21" s="319"/>
      <c r="W21" s="319"/>
      <c r="X21" s="319"/>
      <c r="Y21" s="319"/>
      <c r="Z21" s="319"/>
      <c r="AA21" s="319"/>
      <c r="AB21" s="319"/>
      <c r="AC21" s="319"/>
    </row>
    <row r="22" spans="1:29" ht="16">
      <c r="A22" s="322" t="s">
        <v>252</v>
      </c>
      <c r="B22" s="333"/>
      <c r="C22" s="327"/>
      <c r="D22" s="326"/>
      <c r="E22" s="326"/>
      <c r="F22" s="337"/>
      <c r="G22" s="333"/>
      <c r="H22" s="327"/>
      <c r="I22" s="326"/>
      <c r="O22" s="317"/>
      <c r="P22" s="319"/>
      <c r="Q22" s="319"/>
      <c r="R22" s="319"/>
      <c r="S22" s="319"/>
      <c r="T22" s="319"/>
      <c r="U22" s="319"/>
      <c r="V22" s="319"/>
      <c r="W22" s="319"/>
      <c r="X22" s="319"/>
      <c r="Y22" s="319"/>
      <c r="Z22" s="319"/>
      <c r="AA22" s="319"/>
      <c r="AB22" s="319"/>
      <c r="AC22" s="319"/>
    </row>
    <row r="23" spans="1:29" ht="16">
      <c r="A23" s="322" t="s">
        <v>253</v>
      </c>
      <c r="B23" s="333"/>
      <c r="C23" s="327"/>
      <c r="D23" s="326"/>
      <c r="E23" s="326"/>
      <c r="F23" s="337"/>
      <c r="G23" s="333"/>
      <c r="H23" s="327"/>
      <c r="I23" s="326"/>
      <c r="O23" s="317"/>
      <c r="P23" s="319"/>
      <c r="Q23" s="319"/>
      <c r="R23" s="319"/>
      <c r="S23" s="319"/>
      <c r="T23" s="319"/>
      <c r="U23" s="319"/>
      <c r="V23" s="319"/>
      <c r="W23" s="319"/>
      <c r="X23" s="319"/>
      <c r="Y23" s="319"/>
      <c r="Z23" s="319"/>
      <c r="AA23" s="319"/>
      <c r="AB23" s="319"/>
      <c r="AC23" s="319"/>
    </row>
    <row r="24" spans="1:29" ht="16">
      <c r="A24" s="322" t="s">
        <v>254</v>
      </c>
      <c r="B24" s="333"/>
      <c r="C24" s="327"/>
      <c r="D24" s="326"/>
      <c r="E24" s="326"/>
      <c r="F24" s="337"/>
      <c r="G24" s="333"/>
      <c r="H24" s="327"/>
      <c r="I24" s="326"/>
      <c r="O24" s="317"/>
      <c r="P24" s="319"/>
      <c r="Q24" s="319"/>
      <c r="R24" s="319"/>
      <c r="S24" s="319"/>
      <c r="T24" s="319"/>
      <c r="U24" s="319"/>
      <c r="V24" s="319"/>
      <c r="W24" s="319"/>
      <c r="X24" s="319"/>
      <c r="Y24" s="319"/>
      <c r="Z24" s="319"/>
      <c r="AA24" s="319"/>
      <c r="AB24" s="319"/>
      <c r="AC24" s="319"/>
    </row>
    <row r="25" spans="1:29" ht="16">
      <c r="A25" s="322" t="s">
        <v>255</v>
      </c>
      <c r="B25" s="333"/>
      <c r="C25" s="327"/>
      <c r="D25" s="326"/>
      <c r="E25" s="326"/>
      <c r="F25" s="337"/>
      <c r="G25" s="333"/>
      <c r="H25" s="327"/>
      <c r="I25" s="326"/>
      <c r="O25" s="317"/>
      <c r="P25" s="319"/>
      <c r="Q25" s="319"/>
      <c r="R25" s="319"/>
      <c r="S25" s="319"/>
      <c r="T25" s="319"/>
      <c r="U25" s="319"/>
      <c r="V25" s="319"/>
      <c r="W25" s="319"/>
      <c r="X25" s="319"/>
      <c r="Y25" s="319"/>
      <c r="Z25" s="319"/>
      <c r="AA25" s="319"/>
      <c r="AB25" s="319"/>
      <c r="AC25" s="319"/>
    </row>
    <row r="26" spans="1:29" ht="16">
      <c r="A26" s="322" t="s">
        <v>256</v>
      </c>
      <c r="B26" s="333"/>
      <c r="C26" s="327"/>
      <c r="D26" s="326"/>
      <c r="E26" s="326"/>
      <c r="F26" s="337"/>
      <c r="G26" s="333"/>
      <c r="H26" s="327"/>
      <c r="I26" s="326"/>
      <c r="O26" s="317"/>
      <c r="P26" s="319"/>
      <c r="Q26" s="319"/>
      <c r="R26" s="319"/>
      <c r="S26" s="319"/>
      <c r="T26" s="319"/>
      <c r="U26" s="319"/>
      <c r="V26" s="319"/>
      <c r="W26" s="319"/>
      <c r="X26" s="319"/>
      <c r="Y26" s="319"/>
      <c r="Z26" s="319"/>
      <c r="AA26" s="319"/>
      <c r="AB26" s="319"/>
      <c r="AC26" s="319"/>
    </row>
    <row r="27" spans="1:29" ht="16">
      <c r="A27" s="322" t="s">
        <v>257</v>
      </c>
      <c r="B27" s="333"/>
      <c r="C27" s="327"/>
      <c r="D27" s="326"/>
      <c r="E27" s="326"/>
      <c r="F27" s="337"/>
      <c r="G27" s="333"/>
      <c r="H27" s="327"/>
      <c r="I27" s="326"/>
      <c r="O27" s="317"/>
      <c r="P27" s="319"/>
      <c r="Q27" s="319"/>
      <c r="R27" s="319"/>
      <c r="S27" s="319"/>
      <c r="T27" s="319"/>
      <c r="U27" s="319"/>
      <c r="V27" s="319"/>
      <c r="W27" s="319"/>
      <c r="X27" s="319"/>
      <c r="Y27" s="319"/>
      <c r="Z27" s="319"/>
      <c r="AA27" s="319"/>
      <c r="AB27" s="319"/>
      <c r="AC27" s="319"/>
    </row>
    <row r="28" spans="1:29" ht="16">
      <c r="A28" s="322" t="s">
        <v>258</v>
      </c>
      <c r="B28" s="333"/>
      <c r="C28" s="327"/>
      <c r="D28" s="326"/>
      <c r="E28" s="326"/>
      <c r="F28" s="337"/>
      <c r="G28" s="333"/>
      <c r="H28" s="327"/>
      <c r="I28" s="326"/>
      <c r="O28" s="317"/>
      <c r="P28" s="319"/>
      <c r="Q28" s="319"/>
      <c r="R28" s="319"/>
      <c r="S28" s="319"/>
      <c r="T28" s="319"/>
      <c r="U28" s="319"/>
      <c r="V28" s="319"/>
      <c r="W28" s="319"/>
      <c r="X28" s="319"/>
      <c r="Y28" s="319"/>
      <c r="Z28" s="319"/>
      <c r="AA28" s="319"/>
      <c r="AB28" s="319"/>
      <c r="AC28" s="319"/>
    </row>
    <row r="29" spans="1:29" ht="16">
      <c r="A29" s="322" t="s">
        <v>259</v>
      </c>
      <c r="B29" s="333"/>
      <c r="C29" s="327"/>
      <c r="D29" s="326"/>
      <c r="E29" s="326"/>
      <c r="F29" s="337"/>
      <c r="G29" s="333"/>
      <c r="H29" s="327"/>
      <c r="I29" s="326"/>
      <c r="O29" s="317"/>
      <c r="P29" s="319"/>
      <c r="Q29" s="319"/>
      <c r="R29" s="319"/>
      <c r="S29" s="319"/>
      <c r="T29" s="319"/>
      <c r="U29" s="319"/>
      <c r="V29" s="319"/>
      <c r="W29" s="319"/>
      <c r="X29" s="319"/>
      <c r="Y29" s="319"/>
      <c r="Z29" s="319"/>
      <c r="AA29" s="319"/>
      <c r="AB29" s="319"/>
      <c r="AC29" s="319"/>
    </row>
    <row r="30" spans="1:29" ht="16">
      <c r="A30" s="322" t="s">
        <v>260</v>
      </c>
      <c r="B30" s="333"/>
      <c r="C30" s="327"/>
      <c r="D30" s="326"/>
      <c r="E30" s="326"/>
      <c r="F30" s="337"/>
      <c r="G30" s="333"/>
      <c r="H30" s="327"/>
      <c r="I30" s="326"/>
      <c r="O30" s="317"/>
      <c r="P30" s="319"/>
      <c r="Q30" s="319"/>
      <c r="R30" s="319"/>
      <c r="S30" s="319"/>
      <c r="T30" s="319"/>
      <c r="U30" s="319"/>
      <c r="V30" s="319"/>
      <c r="W30" s="319"/>
      <c r="X30" s="319"/>
      <c r="Y30" s="319"/>
      <c r="Z30" s="319"/>
      <c r="AA30" s="319"/>
      <c r="AB30" s="319"/>
      <c r="AC30" s="319"/>
    </row>
    <row r="31" spans="1:29" ht="16">
      <c r="A31" s="322" t="s">
        <v>261</v>
      </c>
      <c r="B31" s="333"/>
      <c r="C31" s="327"/>
      <c r="D31" s="326"/>
      <c r="E31" s="326"/>
      <c r="F31" s="337"/>
      <c r="G31" s="333"/>
      <c r="H31" s="327"/>
      <c r="I31" s="326"/>
      <c r="O31" s="317"/>
      <c r="P31" s="319"/>
      <c r="Q31" s="319"/>
      <c r="R31" s="319"/>
      <c r="S31" s="319"/>
      <c r="T31" s="319"/>
      <c r="U31" s="319"/>
      <c r="V31" s="319"/>
      <c r="W31" s="319"/>
      <c r="X31" s="319"/>
      <c r="Y31" s="319"/>
      <c r="Z31" s="319"/>
      <c r="AA31" s="319"/>
      <c r="AB31" s="319"/>
      <c r="AC31" s="319"/>
    </row>
    <row r="32" spans="1:29" ht="16">
      <c r="A32" s="322" t="s">
        <v>262</v>
      </c>
      <c r="B32" s="333"/>
      <c r="C32" s="327"/>
      <c r="D32" s="326"/>
      <c r="E32" s="326"/>
      <c r="F32" s="337"/>
      <c r="G32" s="333"/>
      <c r="H32" s="327"/>
      <c r="I32" s="326"/>
      <c r="O32" s="317"/>
      <c r="P32" s="319"/>
      <c r="Q32" s="319"/>
      <c r="R32" s="319"/>
      <c r="S32" s="319"/>
      <c r="T32" s="319"/>
      <c r="U32" s="319"/>
      <c r="V32" s="319"/>
      <c r="W32" s="319"/>
      <c r="X32" s="319"/>
      <c r="Y32" s="319"/>
      <c r="Z32" s="319"/>
      <c r="AA32" s="319"/>
      <c r="AB32" s="319"/>
      <c r="AC32" s="319"/>
    </row>
    <row r="33" spans="1:29" ht="16">
      <c r="A33" s="322" t="s">
        <v>263</v>
      </c>
      <c r="B33" s="333"/>
      <c r="C33" s="327"/>
      <c r="D33" s="326"/>
      <c r="E33" s="326"/>
      <c r="F33" s="337"/>
      <c r="G33" s="333"/>
      <c r="H33" s="327"/>
      <c r="I33" s="326"/>
      <c r="O33" s="317"/>
      <c r="P33" s="319"/>
      <c r="Q33" s="319"/>
      <c r="R33" s="319"/>
      <c r="S33" s="319"/>
      <c r="T33" s="319"/>
      <c r="U33" s="319"/>
      <c r="V33" s="319"/>
      <c r="W33" s="319"/>
      <c r="X33" s="319"/>
      <c r="Y33" s="319"/>
      <c r="Z33" s="319"/>
      <c r="AA33" s="319"/>
      <c r="AB33" s="319"/>
      <c r="AC33" s="319"/>
    </row>
    <row r="34" spans="1:29" ht="17" thickBot="1">
      <c r="A34" s="323" t="s">
        <v>264</v>
      </c>
      <c r="B34" s="334"/>
      <c r="C34" s="324"/>
      <c r="D34" s="260"/>
      <c r="E34" s="260"/>
      <c r="F34" s="338"/>
      <c r="G34" s="334"/>
      <c r="H34" s="324"/>
      <c r="I34" s="260"/>
      <c r="O34" s="317"/>
      <c r="P34" s="318"/>
      <c r="Q34" s="318"/>
      <c r="R34" s="318"/>
      <c r="S34" s="318"/>
      <c r="T34" s="318"/>
      <c r="U34" s="318"/>
      <c r="V34" s="318"/>
      <c r="W34" s="318"/>
      <c r="X34" s="318"/>
      <c r="Y34" s="318"/>
      <c r="Z34" s="318"/>
      <c r="AA34" s="318"/>
      <c r="AB34" s="318"/>
      <c r="AC34" s="318"/>
    </row>
    <row r="37" spans="1:29" ht="16" thickBot="1"/>
    <row r="38" spans="1:29" ht="33" thickBot="1">
      <c r="A38" s="310" t="s">
        <v>265</v>
      </c>
      <c r="B38" s="330" t="s">
        <v>228</v>
      </c>
      <c r="C38" s="328" t="s">
        <v>229</v>
      </c>
      <c r="D38" s="311" t="s">
        <v>230</v>
      </c>
      <c r="E38" s="311" t="s">
        <v>231</v>
      </c>
      <c r="F38" s="335" t="s">
        <v>221</v>
      </c>
      <c r="G38" s="330" t="s">
        <v>232</v>
      </c>
      <c r="H38" s="339" t="s">
        <v>229</v>
      </c>
      <c r="I38" s="312" t="s">
        <v>221</v>
      </c>
    </row>
    <row r="39" spans="1:29" ht="16">
      <c r="A39" s="316" t="s">
        <v>167</v>
      </c>
      <c r="B39" s="331"/>
      <c r="C39" s="329"/>
      <c r="D39" s="325"/>
      <c r="E39" s="325"/>
      <c r="F39" s="336"/>
      <c r="G39" s="340"/>
      <c r="H39" s="329"/>
      <c r="I39" s="325"/>
    </row>
    <row r="40" spans="1:29" ht="16">
      <c r="A40" s="320" t="s">
        <v>233</v>
      </c>
      <c r="B40" s="332" t="s">
        <v>234</v>
      </c>
      <c r="C40" s="327"/>
      <c r="D40" s="326"/>
      <c r="E40" s="326"/>
      <c r="F40" s="337"/>
      <c r="G40" s="333"/>
      <c r="H40" s="327"/>
      <c r="I40" s="326"/>
    </row>
    <row r="41" spans="1:29" ht="16">
      <c r="A41" s="322" t="s">
        <v>235</v>
      </c>
      <c r="B41" s="333"/>
      <c r="C41" s="327"/>
      <c r="D41" s="326"/>
      <c r="E41" s="326"/>
      <c r="F41" s="337"/>
      <c r="G41" s="333"/>
      <c r="H41" s="327"/>
      <c r="I41" s="326"/>
    </row>
    <row r="42" spans="1:29" ht="16">
      <c r="A42" s="322" t="s">
        <v>236</v>
      </c>
      <c r="B42" s="333"/>
      <c r="C42" s="327"/>
      <c r="D42" s="326"/>
      <c r="E42" s="326"/>
      <c r="F42" s="337"/>
      <c r="G42" s="333"/>
      <c r="H42" s="327"/>
      <c r="I42" s="326"/>
    </row>
    <row r="43" spans="1:29" ht="16">
      <c r="A43" s="322" t="s">
        <v>237</v>
      </c>
      <c r="B43" s="333"/>
      <c r="C43" s="327"/>
      <c r="D43" s="326"/>
      <c r="E43" s="326"/>
      <c r="F43" s="337"/>
      <c r="G43" s="333"/>
      <c r="H43" s="327"/>
      <c r="I43" s="326"/>
    </row>
    <row r="44" spans="1:29" ht="16">
      <c r="A44" s="322" t="s">
        <v>238</v>
      </c>
      <c r="B44" s="333"/>
      <c r="C44" s="327"/>
      <c r="D44" s="326"/>
      <c r="E44" s="326"/>
      <c r="F44" s="337"/>
      <c r="G44" s="333"/>
      <c r="H44" s="327"/>
      <c r="I44" s="326"/>
    </row>
    <row r="45" spans="1:29" ht="16">
      <c r="A45" s="322" t="s">
        <v>239</v>
      </c>
      <c r="B45" s="333"/>
      <c r="C45" s="327"/>
      <c r="D45" s="326"/>
      <c r="E45" s="326"/>
      <c r="F45" s="337"/>
      <c r="G45" s="333"/>
      <c r="H45" s="327"/>
      <c r="I45" s="326"/>
    </row>
    <row r="46" spans="1:29" ht="16">
      <c r="A46" s="322" t="s">
        <v>240</v>
      </c>
      <c r="B46" s="333"/>
      <c r="C46" s="327"/>
      <c r="D46" s="326"/>
      <c r="E46" s="326"/>
      <c r="F46" s="337"/>
      <c r="G46" s="333"/>
      <c r="H46" s="327"/>
      <c r="I46" s="326"/>
    </row>
    <row r="47" spans="1:29" ht="16">
      <c r="A47" s="322" t="s">
        <v>241</v>
      </c>
      <c r="B47" s="333"/>
      <c r="C47" s="327"/>
      <c r="D47" s="326"/>
      <c r="E47" s="326"/>
      <c r="F47" s="337"/>
      <c r="G47" s="333"/>
      <c r="H47" s="327"/>
      <c r="I47" s="326"/>
    </row>
    <row r="48" spans="1:29" ht="16">
      <c r="A48" s="322" t="s">
        <v>242</v>
      </c>
      <c r="B48" s="333"/>
      <c r="C48" s="327"/>
      <c r="D48" s="326"/>
      <c r="E48" s="326"/>
      <c r="F48" s="337"/>
      <c r="G48" s="333"/>
      <c r="H48" s="327"/>
      <c r="I48" s="326"/>
    </row>
    <row r="49" spans="1:9" ht="16">
      <c r="A49" s="322" t="s">
        <v>243</v>
      </c>
      <c r="B49" s="333"/>
      <c r="C49" s="327"/>
      <c r="D49" s="326"/>
      <c r="E49" s="326"/>
      <c r="F49" s="337"/>
      <c r="G49" s="333"/>
      <c r="H49" s="327"/>
      <c r="I49" s="326"/>
    </row>
    <row r="50" spans="1:9" ht="16">
      <c r="A50" s="322" t="s">
        <v>244</v>
      </c>
      <c r="B50" s="333"/>
      <c r="C50" s="327"/>
      <c r="D50" s="326"/>
      <c r="E50" s="326"/>
      <c r="F50" s="337"/>
      <c r="G50" s="333"/>
      <c r="H50" s="327"/>
      <c r="I50" s="326"/>
    </row>
    <row r="51" spans="1:9" ht="16">
      <c r="A51" s="322" t="s">
        <v>245</v>
      </c>
      <c r="B51" s="333"/>
      <c r="C51" s="327"/>
      <c r="D51" s="326"/>
      <c r="E51" s="326"/>
      <c r="F51" s="337"/>
      <c r="G51" s="333"/>
      <c r="H51" s="327"/>
      <c r="I51" s="326"/>
    </row>
    <row r="52" spans="1:9" ht="16">
      <c r="A52" s="322" t="s">
        <v>246</v>
      </c>
      <c r="B52" s="333"/>
      <c r="C52" s="327"/>
      <c r="D52" s="326"/>
      <c r="E52" s="326"/>
      <c r="F52" s="337"/>
      <c r="G52" s="333"/>
      <c r="H52" s="327"/>
      <c r="I52" s="326"/>
    </row>
    <row r="53" spans="1:9" ht="16">
      <c r="A53" s="322" t="s">
        <v>247</v>
      </c>
      <c r="B53" s="333"/>
      <c r="C53" s="327"/>
      <c r="D53" s="326"/>
      <c r="E53" s="326"/>
      <c r="F53" s="337"/>
      <c r="G53" s="333"/>
      <c r="H53" s="327"/>
      <c r="I53" s="326"/>
    </row>
    <row r="54" spans="1:9" ht="16">
      <c r="A54" s="322" t="s">
        <v>248</v>
      </c>
      <c r="B54" s="333"/>
      <c r="C54" s="327"/>
      <c r="D54" s="326"/>
      <c r="E54" s="326"/>
      <c r="F54" s="337"/>
      <c r="G54" s="333"/>
      <c r="H54" s="327"/>
      <c r="I54" s="326"/>
    </row>
    <row r="55" spans="1:9" ht="16">
      <c r="A55" s="322" t="s">
        <v>249</v>
      </c>
      <c r="B55" s="333"/>
      <c r="C55" s="327"/>
      <c r="D55" s="326"/>
      <c r="E55" s="326"/>
      <c r="F55" s="337"/>
      <c r="G55" s="333"/>
      <c r="H55" s="327"/>
      <c r="I55" s="326"/>
    </row>
    <row r="56" spans="1:9" ht="16">
      <c r="A56" s="322" t="s">
        <v>250</v>
      </c>
      <c r="B56" s="333"/>
      <c r="C56" s="327"/>
      <c r="D56" s="326"/>
      <c r="E56" s="326"/>
      <c r="F56" s="337"/>
      <c r="G56" s="333"/>
      <c r="H56" s="327"/>
      <c r="I56" s="326"/>
    </row>
    <row r="57" spans="1:9" ht="16">
      <c r="A57" s="322" t="s">
        <v>251</v>
      </c>
      <c r="B57" s="333"/>
      <c r="C57" s="327"/>
      <c r="D57" s="326"/>
      <c r="E57" s="326"/>
      <c r="F57" s="337"/>
      <c r="G57" s="333"/>
      <c r="H57" s="327"/>
      <c r="I57" s="326"/>
    </row>
    <row r="58" spans="1:9" ht="16">
      <c r="A58" s="322" t="s">
        <v>252</v>
      </c>
      <c r="B58" s="333"/>
      <c r="C58" s="327"/>
      <c r="D58" s="326"/>
      <c r="E58" s="326"/>
      <c r="F58" s="337"/>
      <c r="G58" s="333"/>
      <c r="H58" s="327"/>
      <c r="I58" s="326"/>
    </row>
    <row r="59" spans="1:9" ht="16">
      <c r="A59" s="322" t="s">
        <v>253</v>
      </c>
      <c r="B59" s="333"/>
      <c r="C59" s="327"/>
      <c r="D59" s="326"/>
      <c r="E59" s="326"/>
      <c r="F59" s="337"/>
      <c r="G59" s="333"/>
      <c r="H59" s="327"/>
      <c r="I59" s="326"/>
    </row>
    <row r="60" spans="1:9" ht="16">
      <c r="A60" s="322" t="s">
        <v>254</v>
      </c>
      <c r="B60" s="333"/>
      <c r="C60" s="327"/>
      <c r="D60" s="326"/>
      <c r="E60" s="326"/>
      <c r="F60" s="337"/>
      <c r="G60" s="333"/>
      <c r="H60" s="327"/>
      <c r="I60" s="326"/>
    </row>
    <row r="61" spans="1:9" ht="16">
      <c r="A61" s="322" t="s">
        <v>255</v>
      </c>
      <c r="B61" s="333"/>
      <c r="C61" s="327"/>
      <c r="D61" s="326"/>
      <c r="E61" s="326"/>
      <c r="F61" s="337"/>
      <c r="G61" s="333"/>
      <c r="H61" s="327"/>
      <c r="I61" s="326"/>
    </row>
    <row r="62" spans="1:9" ht="16">
      <c r="A62" s="322" t="s">
        <v>256</v>
      </c>
      <c r="B62" s="333"/>
      <c r="C62" s="327"/>
      <c r="D62" s="326"/>
      <c r="E62" s="326"/>
      <c r="F62" s="337"/>
      <c r="G62" s="333"/>
      <c r="H62" s="327"/>
      <c r="I62" s="326"/>
    </row>
    <row r="63" spans="1:9" ht="16">
      <c r="A63" s="322" t="s">
        <v>257</v>
      </c>
      <c r="B63" s="333"/>
      <c r="C63" s="327"/>
      <c r="D63" s="326"/>
      <c r="E63" s="326"/>
      <c r="F63" s="337"/>
      <c r="G63" s="333"/>
      <c r="H63" s="327"/>
      <c r="I63" s="326"/>
    </row>
    <row r="64" spans="1:9" ht="16">
      <c r="A64" s="322" t="s">
        <v>258</v>
      </c>
      <c r="B64" s="333"/>
      <c r="C64" s="327"/>
      <c r="D64" s="326"/>
      <c r="E64" s="326"/>
      <c r="F64" s="337"/>
      <c r="G64" s="333"/>
      <c r="H64" s="327"/>
      <c r="I64" s="326"/>
    </row>
    <row r="65" spans="1:9" ht="16">
      <c r="A65" s="322" t="s">
        <v>259</v>
      </c>
      <c r="B65" s="333"/>
      <c r="C65" s="327"/>
      <c r="D65" s="326"/>
      <c r="E65" s="326"/>
      <c r="F65" s="337"/>
      <c r="G65" s="333"/>
      <c r="H65" s="327"/>
      <c r="I65" s="326"/>
    </row>
    <row r="66" spans="1:9" ht="16">
      <c r="A66" s="322" t="s">
        <v>260</v>
      </c>
      <c r="B66" s="333"/>
      <c r="C66" s="327"/>
      <c r="D66" s="326"/>
      <c r="E66" s="326"/>
      <c r="F66" s="337"/>
      <c r="G66" s="333"/>
      <c r="H66" s="327"/>
      <c r="I66" s="326"/>
    </row>
    <row r="67" spans="1:9" ht="16">
      <c r="A67" s="322" t="s">
        <v>261</v>
      </c>
      <c r="B67" s="333"/>
      <c r="C67" s="327"/>
      <c r="D67" s="326"/>
      <c r="E67" s="326"/>
      <c r="F67" s="337"/>
      <c r="G67" s="333"/>
      <c r="H67" s="327"/>
      <c r="I67" s="326"/>
    </row>
    <row r="68" spans="1:9" ht="16">
      <c r="A68" s="322" t="s">
        <v>262</v>
      </c>
      <c r="B68" s="333"/>
      <c r="C68" s="327"/>
      <c r="D68" s="326"/>
      <c r="E68" s="326"/>
      <c r="F68" s="337"/>
      <c r="G68" s="333"/>
      <c r="H68" s="327"/>
      <c r="I68" s="326"/>
    </row>
    <row r="69" spans="1:9" ht="16">
      <c r="A69" s="322" t="s">
        <v>263</v>
      </c>
      <c r="B69" s="333"/>
      <c r="C69" s="327"/>
      <c r="D69" s="326"/>
      <c r="E69" s="326"/>
      <c r="F69" s="337"/>
      <c r="G69" s="333"/>
      <c r="H69" s="327"/>
      <c r="I69" s="326"/>
    </row>
    <row r="70" spans="1:9" ht="17" thickBot="1">
      <c r="A70" s="323" t="s">
        <v>264</v>
      </c>
      <c r="B70" s="334"/>
      <c r="C70" s="324"/>
      <c r="D70" s="260"/>
      <c r="E70" s="260"/>
      <c r="F70" s="338"/>
      <c r="G70" s="334"/>
      <c r="H70" s="324"/>
      <c r="I70" s="260"/>
    </row>
  </sheetData>
  <pageMargins left="0.7" right="0.7" top="0.75" bottom="0.75" header="0.3" footer="0.3"/>
  <pageSetup paperSize="9" scale="67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CC"/>
  </sheetPr>
  <dimension ref="A1:I138"/>
  <sheetViews>
    <sheetView view="pageBreakPreview" topLeftCell="A46" zoomScale="60" zoomScaleNormal="80" workbookViewId="0">
      <selection activeCell="S53" sqref="S53"/>
    </sheetView>
  </sheetViews>
  <sheetFormatPr baseColWidth="10" defaultColWidth="8.83203125" defaultRowHeight="15"/>
  <cols>
    <col min="1" max="1" width="26" customWidth="1"/>
    <col min="2" max="2" width="11.5" customWidth="1"/>
    <col min="4" max="4" width="20.83203125" customWidth="1"/>
    <col min="6" max="8" width="12.5" bestFit="1" customWidth="1"/>
    <col min="9" max="9" width="13.1640625" bestFit="1" customWidth="1"/>
  </cols>
  <sheetData>
    <row r="1" spans="1:9" ht="16" thickBot="1"/>
    <row r="2" spans="1:9">
      <c r="A2" s="802" t="str">
        <f>'Parametre - Agendové IS'!G1</f>
        <v xml:space="preserve"> Schvaľovanie (prevádzok, subjektov, činností,  produktov) </v>
      </c>
      <c r="B2" s="803"/>
      <c r="C2" s="804"/>
      <c r="D2" s="808" t="s">
        <v>107</v>
      </c>
      <c r="E2" s="809"/>
      <c r="F2" s="369" t="s">
        <v>162</v>
      </c>
      <c r="G2" s="369" t="s">
        <v>163</v>
      </c>
      <c r="H2" s="369" t="s">
        <v>164</v>
      </c>
      <c r="I2" s="369" t="s">
        <v>166</v>
      </c>
    </row>
    <row r="3" spans="1:9" ht="16" thickBot="1">
      <c r="A3" s="805"/>
      <c r="B3" s="806"/>
      <c r="C3" s="807"/>
      <c r="D3" s="564" t="s">
        <v>360</v>
      </c>
      <c r="E3" s="565" t="s">
        <v>165</v>
      </c>
      <c r="F3" s="193" t="s">
        <v>165</v>
      </c>
      <c r="G3" s="193" t="s">
        <v>165</v>
      </c>
      <c r="H3" s="193" t="s">
        <v>165</v>
      </c>
      <c r="I3" s="193" t="s">
        <v>165</v>
      </c>
    </row>
    <row r="4" spans="1:9" ht="15" customHeight="1">
      <c r="A4" s="796" t="s">
        <v>43</v>
      </c>
      <c r="B4" s="799" t="s">
        <v>183</v>
      </c>
      <c r="C4" s="194" t="s">
        <v>25</v>
      </c>
      <c r="D4" s="566" t="str">
        <f>IF(E4='Parametre - Agendové IS'!H86,"OK","Chyba počtu FTE")</f>
        <v>Chyba počtu FTE</v>
      </c>
      <c r="E4" s="567">
        <f t="shared" ref="E4:E33" si="0">F4+G4+H4+I4</f>
        <v>0</v>
      </c>
      <c r="F4" s="259"/>
      <c r="G4" s="259"/>
      <c r="H4" s="259"/>
      <c r="I4" s="259"/>
    </row>
    <row r="5" spans="1:9">
      <c r="A5" s="797"/>
      <c r="B5" s="800"/>
      <c r="C5" s="191" t="s">
        <v>26</v>
      </c>
      <c r="D5" s="568" t="str">
        <f>IF(E5='Parametre - Agendové IS'!H87,"OK","Chyba počtu FTE")</f>
        <v>Chyba počtu FTE</v>
      </c>
      <c r="E5" s="569">
        <f t="shared" si="0"/>
        <v>0</v>
      </c>
      <c r="F5" s="260"/>
      <c r="G5" s="260"/>
      <c r="H5" s="260"/>
      <c r="I5" s="260"/>
    </row>
    <row r="6" spans="1:9">
      <c r="A6" s="797"/>
      <c r="B6" s="800"/>
      <c r="C6" s="191" t="s">
        <v>27</v>
      </c>
      <c r="D6" s="568" t="str">
        <f>IF(E6='Parametre - Agendové IS'!H88,"OK","Chyba počtu FTE")</f>
        <v>Chyba počtu FTE</v>
      </c>
      <c r="E6" s="569">
        <f t="shared" si="0"/>
        <v>0</v>
      </c>
      <c r="F6" s="260"/>
      <c r="G6" s="260"/>
      <c r="H6" s="260"/>
      <c r="I6" s="260"/>
    </row>
    <row r="7" spans="1:9">
      <c r="A7" s="797"/>
      <c r="B7" s="800"/>
      <c r="C7" s="191" t="s">
        <v>28</v>
      </c>
      <c r="D7" s="568" t="str">
        <f>IF(E7='Parametre - Agendové IS'!H89,"OK","Chyba počtu FTE")</f>
        <v>Chyba počtu FTE</v>
      </c>
      <c r="E7" s="569">
        <f t="shared" si="0"/>
        <v>0</v>
      </c>
      <c r="F7" s="260"/>
      <c r="G7" s="260"/>
      <c r="H7" s="260"/>
      <c r="I7" s="260"/>
    </row>
    <row r="8" spans="1:9">
      <c r="A8" s="797"/>
      <c r="B8" s="800"/>
      <c r="C8" s="191" t="s">
        <v>29</v>
      </c>
      <c r="D8" s="568" t="str">
        <f>IF(E8='Parametre - Agendové IS'!H90,"OK","Chyba počtu FTE")</f>
        <v>Chyba počtu FTE</v>
      </c>
      <c r="E8" s="569">
        <f t="shared" si="0"/>
        <v>0</v>
      </c>
      <c r="F8" s="260"/>
      <c r="G8" s="260"/>
      <c r="H8" s="260"/>
      <c r="I8" s="260"/>
    </row>
    <row r="9" spans="1:9">
      <c r="A9" s="797"/>
      <c r="B9" s="800"/>
      <c r="C9" s="191" t="s">
        <v>30</v>
      </c>
      <c r="D9" s="568" t="str">
        <f>IF(E9='Parametre - Agendové IS'!H91,"OK","Chyba počtu FTE")</f>
        <v>Chyba počtu FTE</v>
      </c>
      <c r="E9" s="569">
        <f t="shared" si="0"/>
        <v>0</v>
      </c>
      <c r="F9" s="260"/>
      <c r="G9" s="260"/>
      <c r="H9" s="260"/>
      <c r="I9" s="260"/>
    </row>
    <row r="10" spans="1:9">
      <c r="A10" s="797"/>
      <c r="B10" s="800"/>
      <c r="C10" s="191" t="s">
        <v>31</v>
      </c>
      <c r="D10" s="568" t="str">
        <f>IF(E10='Parametre - Agendové IS'!H92,"OK","Chyba počtu FTE")</f>
        <v>Chyba počtu FTE</v>
      </c>
      <c r="E10" s="569">
        <f t="shared" si="0"/>
        <v>0</v>
      </c>
      <c r="F10" s="260"/>
      <c r="G10" s="260"/>
      <c r="H10" s="260"/>
      <c r="I10" s="260"/>
    </row>
    <row r="11" spans="1:9">
      <c r="A11" s="797"/>
      <c r="B11" s="800"/>
      <c r="C11" s="191" t="s">
        <v>32</v>
      </c>
      <c r="D11" s="568" t="str">
        <f>IF(E11='Parametre - Agendové IS'!H93,"OK","Chyba počtu FTE")</f>
        <v>Chyba počtu FTE</v>
      </c>
      <c r="E11" s="569">
        <f t="shared" si="0"/>
        <v>0</v>
      </c>
      <c r="F11" s="260"/>
      <c r="G11" s="260"/>
      <c r="H11" s="260"/>
      <c r="I11" s="260"/>
    </row>
    <row r="12" spans="1:9">
      <c r="A12" s="797"/>
      <c r="B12" s="800"/>
      <c r="C12" s="191" t="s">
        <v>33</v>
      </c>
      <c r="D12" s="568" t="str">
        <f>IF(E12='Parametre - Agendové IS'!H94,"OK","Chyba počtu FTE")</f>
        <v>Chyba počtu FTE</v>
      </c>
      <c r="E12" s="569">
        <f t="shared" si="0"/>
        <v>0</v>
      </c>
      <c r="F12" s="260"/>
      <c r="G12" s="260"/>
      <c r="H12" s="260"/>
      <c r="I12" s="260"/>
    </row>
    <row r="13" spans="1:9" ht="16" thickBot="1">
      <c r="A13" s="797"/>
      <c r="B13" s="800"/>
      <c r="C13" s="191" t="s">
        <v>34</v>
      </c>
      <c r="D13" s="570" t="str">
        <f>IF(E13='Parametre - Agendové IS'!H95,"OK","Chyba počtu FTE")</f>
        <v>Chyba počtu FTE</v>
      </c>
      <c r="E13" s="571">
        <f t="shared" si="0"/>
        <v>0</v>
      </c>
      <c r="F13" s="261"/>
      <c r="G13" s="261"/>
      <c r="H13" s="261"/>
      <c r="I13" s="261"/>
    </row>
    <row r="14" spans="1:9" ht="15" customHeight="1">
      <c r="A14" s="796" t="s">
        <v>41</v>
      </c>
      <c r="B14" s="799" t="s">
        <v>37</v>
      </c>
      <c r="C14" s="194" t="s">
        <v>25</v>
      </c>
      <c r="D14" s="567" t="str">
        <f>IF(E14='Parametre - Agendové IS'!H5,"OK","Chyba počtu podaní")</f>
        <v>Chyba počtu podaní</v>
      </c>
      <c r="E14" s="572">
        <f t="shared" si="0"/>
        <v>0</v>
      </c>
      <c r="F14" s="259"/>
      <c r="G14" s="259"/>
      <c r="H14" s="259"/>
      <c r="I14" s="259"/>
    </row>
    <row r="15" spans="1:9">
      <c r="A15" s="797"/>
      <c r="B15" s="800"/>
      <c r="C15" s="191" t="s">
        <v>26</v>
      </c>
      <c r="D15" s="568" t="str">
        <f>IF(E15='Parametre - Agendové IS'!H6,"OK","Chyba počtu podaní")</f>
        <v>Chyba počtu podaní</v>
      </c>
      <c r="E15" s="569">
        <f t="shared" si="0"/>
        <v>0</v>
      </c>
      <c r="F15" s="260"/>
      <c r="G15" s="260"/>
      <c r="H15" s="260"/>
      <c r="I15" s="260"/>
    </row>
    <row r="16" spans="1:9">
      <c r="A16" s="797"/>
      <c r="B16" s="800"/>
      <c r="C16" s="191" t="s">
        <v>27</v>
      </c>
      <c r="D16" s="568" t="str">
        <f>IF(E16='Parametre - Agendové IS'!H7,"OK","Chyba počtu podaní")</f>
        <v>Chyba počtu podaní</v>
      </c>
      <c r="E16" s="569">
        <f t="shared" si="0"/>
        <v>0</v>
      </c>
      <c r="F16" s="260"/>
      <c r="G16" s="260"/>
      <c r="H16" s="260"/>
      <c r="I16" s="260"/>
    </row>
    <row r="17" spans="1:9">
      <c r="A17" s="797"/>
      <c r="B17" s="800"/>
      <c r="C17" s="191" t="s">
        <v>28</v>
      </c>
      <c r="D17" s="568" t="str">
        <f>IF(E17='Parametre - Agendové IS'!H8,"OK","Chyba počtu podaní")</f>
        <v>Chyba počtu podaní</v>
      </c>
      <c r="E17" s="569">
        <f t="shared" si="0"/>
        <v>0</v>
      </c>
      <c r="F17" s="260"/>
      <c r="G17" s="260"/>
      <c r="H17" s="260"/>
      <c r="I17" s="260"/>
    </row>
    <row r="18" spans="1:9">
      <c r="A18" s="797"/>
      <c r="B18" s="800"/>
      <c r="C18" s="191" t="s">
        <v>29</v>
      </c>
      <c r="D18" s="568" t="str">
        <f>IF(E18='Parametre - Agendové IS'!H9,"OK","Chyba počtu podaní")</f>
        <v>Chyba počtu podaní</v>
      </c>
      <c r="E18" s="569">
        <f t="shared" si="0"/>
        <v>0</v>
      </c>
      <c r="F18" s="260"/>
      <c r="G18" s="260"/>
      <c r="H18" s="260"/>
      <c r="I18" s="260"/>
    </row>
    <row r="19" spans="1:9">
      <c r="A19" s="797"/>
      <c r="B19" s="800"/>
      <c r="C19" s="191" t="s">
        <v>30</v>
      </c>
      <c r="D19" s="568" t="str">
        <f>IF(E19='Parametre - Agendové IS'!H10,"OK","Chyba počtu podaní")</f>
        <v>Chyba počtu podaní</v>
      </c>
      <c r="E19" s="569">
        <f t="shared" si="0"/>
        <v>0</v>
      </c>
      <c r="F19" s="260"/>
      <c r="G19" s="260"/>
      <c r="H19" s="260"/>
      <c r="I19" s="260"/>
    </row>
    <row r="20" spans="1:9">
      <c r="A20" s="797"/>
      <c r="B20" s="800"/>
      <c r="C20" s="191" t="s">
        <v>31</v>
      </c>
      <c r="D20" s="568" t="str">
        <f>IF(E20='Parametre - Agendové IS'!H11,"OK","Chyba počtu podaní")</f>
        <v>Chyba počtu podaní</v>
      </c>
      <c r="E20" s="569">
        <f t="shared" si="0"/>
        <v>0</v>
      </c>
      <c r="F20" s="260"/>
      <c r="G20" s="260"/>
      <c r="H20" s="260"/>
      <c r="I20" s="260"/>
    </row>
    <row r="21" spans="1:9">
      <c r="A21" s="797"/>
      <c r="B21" s="800"/>
      <c r="C21" s="191" t="s">
        <v>32</v>
      </c>
      <c r="D21" s="568" t="str">
        <f>IF(E21='Parametre - Agendové IS'!H12,"OK","Chyba počtu podaní")</f>
        <v>Chyba počtu podaní</v>
      </c>
      <c r="E21" s="569">
        <f t="shared" si="0"/>
        <v>0</v>
      </c>
      <c r="F21" s="260"/>
      <c r="G21" s="260"/>
      <c r="H21" s="260"/>
      <c r="I21" s="260"/>
    </row>
    <row r="22" spans="1:9">
      <c r="A22" s="797"/>
      <c r="B22" s="800"/>
      <c r="C22" s="191" t="s">
        <v>33</v>
      </c>
      <c r="D22" s="568" t="str">
        <f>IF(E22='Parametre - Agendové IS'!H13,"OK","Chyba počtu podaní")</f>
        <v>Chyba počtu podaní</v>
      </c>
      <c r="E22" s="569">
        <f t="shared" si="0"/>
        <v>0</v>
      </c>
      <c r="F22" s="260"/>
      <c r="G22" s="260"/>
      <c r="H22" s="260"/>
      <c r="I22" s="260"/>
    </row>
    <row r="23" spans="1:9" ht="16" thickBot="1">
      <c r="A23" s="798"/>
      <c r="B23" s="801"/>
      <c r="C23" s="192" t="s">
        <v>34</v>
      </c>
      <c r="D23" s="568" t="str">
        <f>IF(E23='Parametre - Agendové IS'!H14,"OK","Chyba počtu podaní")</f>
        <v>Chyba počtu podaní</v>
      </c>
      <c r="E23" s="569">
        <f t="shared" si="0"/>
        <v>0</v>
      </c>
      <c r="F23" s="260"/>
      <c r="G23" s="260"/>
      <c r="H23" s="260"/>
      <c r="I23" s="260"/>
    </row>
    <row r="24" spans="1:9">
      <c r="A24" s="796" t="s">
        <v>39</v>
      </c>
      <c r="B24" s="799" t="s">
        <v>13</v>
      </c>
      <c r="C24" s="194" t="s">
        <v>25</v>
      </c>
      <c r="D24" s="567" t="str">
        <f>IF(E24='Parametre - Agendové IS'!H126,"OK","Chyba")</f>
        <v>OK</v>
      </c>
      <c r="E24" s="572">
        <f t="shared" si="0"/>
        <v>0</v>
      </c>
      <c r="F24" s="259"/>
      <c r="G24" s="259"/>
      <c r="H24" s="259"/>
      <c r="I24" s="259"/>
    </row>
    <row r="25" spans="1:9">
      <c r="A25" s="797"/>
      <c r="B25" s="800"/>
      <c r="C25" s="191" t="s">
        <v>26</v>
      </c>
      <c r="D25" s="568" t="str">
        <f>IF(E25='Parametre - Agendové IS'!H127,"OK","Chyba")</f>
        <v>OK</v>
      </c>
      <c r="E25" s="569">
        <f t="shared" si="0"/>
        <v>0</v>
      </c>
      <c r="F25" s="260"/>
      <c r="G25" s="260"/>
      <c r="H25" s="260"/>
      <c r="I25" s="260"/>
    </row>
    <row r="26" spans="1:9">
      <c r="A26" s="797"/>
      <c r="B26" s="800"/>
      <c r="C26" s="191" t="s">
        <v>27</v>
      </c>
      <c r="D26" s="568" t="str">
        <f>IF(E26='Parametre - Agendové IS'!H128,"OK","Chyba")</f>
        <v>OK</v>
      </c>
      <c r="E26" s="569">
        <f t="shared" si="0"/>
        <v>0</v>
      </c>
      <c r="F26" s="260"/>
      <c r="G26" s="260"/>
      <c r="H26" s="260"/>
      <c r="I26" s="260"/>
    </row>
    <row r="27" spans="1:9">
      <c r="A27" s="797"/>
      <c r="B27" s="800"/>
      <c r="C27" s="191" t="s">
        <v>28</v>
      </c>
      <c r="D27" s="568" t="str">
        <f>IF(E27='Parametre - Agendové IS'!H129,"OK","Chyba")</f>
        <v>OK</v>
      </c>
      <c r="E27" s="569">
        <f t="shared" si="0"/>
        <v>0</v>
      </c>
      <c r="F27" s="260"/>
      <c r="G27" s="260"/>
      <c r="H27" s="260"/>
      <c r="I27" s="260"/>
    </row>
    <row r="28" spans="1:9">
      <c r="A28" s="797"/>
      <c r="B28" s="800"/>
      <c r="C28" s="191" t="s">
        <v>29</v>
      </c>
      <c r="D28" s="568" t="str">
        <f>IF(E28='Parametre - Agendové IS'!H130,"OK","Chyba")</f>
        <v>OK</v>
      </c>
      <c r="E28" s="569">
        <f t="shared" si="0"/>
        <v>0</v>
      </c>
      <c r="F28" s="260"/>
      <c r="G28" s="260"/>
      <c r="H28" s="260"/>
      <c r="I28" s="260"/>
    </row>
    <row r="29" spans="1:9">
      <c r="A29" s="797"/>
      <c r="B29" s="800"/>
      <c r="C29" s="191" t="s">
        <v>30</v>
      </c>
      <c r="D29" s="568" t="str">
        <f>IF(E29='Parametre - Agendové IS'!H131,"OK","Chyba")</f>
        <v>OK</v>
      </c>
      <c r="E29" s="569">
        <f t="shared" si="0"/>
        <v>0</v>
      </c>
      <c r="F29" s="260"/>
      <c r="G29" s="260"/>
      <c r="H29" s="260"/>
      <c r="I29" s="260"/>
    </row>
    <row r="30" spans="1:9">
      <c r="A30" s="797"/>
      <c r="B30" s="800"/>
      <c r="C30" s="191" t="s">
        <v>31</v>
      </c>
      <c r="D30" s="568" t="str">
        <f>IF(E30='Parametre - Agendové IS'!H132,"OK","Chyba")</f>
        <v>OK</v>
      </c>
      <c r="E30" s="569">
        <f t="shared" si="0"/>
        <v>0</v>
      </c>
      <c r="F30" s="260"/>
      <c r="G30" s="260"/>
      <c r="H30" s="260"/>
      <c r="I30" s="260"/>
    </row>
    <row r="31" spans="1:9">
      <c r="A31" s="797"/>
      <c r="B31" s="800"/>
      <c r="C31" s="191" t="s">
        <v>32</v>
      </c>
      <c r="D31" s="568" t="str">
        <f>IF(E31='Parametre - Agendové IS'!H133,"OK","Chyba")</f>
        <v>OK</v>
      </c>
      <c r="E31" s="569">
        <f t="shared" si="0"/>
        <v>0</v>
      </c>
      <c r="F31" s="260"/>
      <c r="G31" s="260"/>
      <c r="H31" s="260"/>
      <c r="I31" s="260"/>
    </row>
    <row r="32" spans="1:9">
      <c r="A32" s="797"/>
      <c r="B32" s="800"/>
      <c r="C32" s="191" t="s">
        <v>33</v>
      </c>
      <c r="D32" s="568" t="str">
        <f>IF(E32='Parametre - Agendové IS'!H134,"OK","Chyba")</f>
        <v>OK</v>
      </c>
      <c r="E32" s="569">
        <f t="shared" si="0"/>
        <v>0</v>
      </c>
      <c r="F32" s="260"/>
      <c r="G32" s="260"/>
      <c r="H32" s="260"/>
      <c r="I32" s="260"/>
    </row>
    <row r="33" spans="1:9" ht="16" thickBot="1">
      <c r="A33" s="798"/>
      <c r="B33" s="801"/>
      <c r="C33" s="192" t="s">
        <v>34</v>
      </c>
      <c r="D33" s="568" t="str">
        <f>IF(E33='Parametre - Agendové IS'!H135,"OK","Chyba")</f>
        <v>OK</v>
      </c>
      <c r="E33" s="569">
        <f t="shared" si="0"/>
        <v>0</v>
      </c>
      <c r="F33" s="260"/>
      <c r="G33" s="260"/>
      <c r="H33" s="260"/>
      <c r="I33" s="260"/>
    </row>
    <row r="34" spans="1:9">
      <c r="A34" s="188"/>
      <c r="B34" s="189"/>
      <c r="E34" s="190"/>
    </row>
    <row r="35" spans="1:9">
      <c r="A35" s="188"/>
      <c r="B35" s="189"/>
      <c r="E35" s="190"/>
    </row>
    <row r="36" spans="1:9" ht="16" thickBot="1">
      <c r="A36" s="188"/>
      <c r="B36" s="189"/>
      <c r="E36" s="190"/>
    </row>
    <row r="37" spans="1:9">
      <c r="A37" s="802" t="str">
        <f>'Parametre - Agendové IS'!J1</f>
        <v xml:space="preserve"> Registrácia (prevádzok, subjektov, činností, osoby)  </v>
      </c>
      <c r="B37" s="803"/>
      <c r="C37" s="804"/>
      <c r="D37" s="808" t="s">
        <v>107</v>
      </c>
      <c r="E37" s="809"/>
      <c r="F37" s="369" t="s">
        <v>162</v>
      </c>
      <c r="G37" s="369" t="s">
        <v>163</v>
      </c>
      <c r="H37" s="369" t="s">
        <v>164</v>
      </c>
      <c r="I37" s="369" t="s">
        <v>166</v>
      </c>
    </row>
    <row r="38" spans="1:9" ht="16" thickBot="1">
      <c r="A38" s="805"/>
      <c r="B38" s="806"/>
      <c r="C38" s="807"/>
      <c r="D38" s="564" t="s">
        <v>360</v>
      </c>
      <c r="E38" s="565" t="s">
        <v>165</v>
      </c>
      <c r="F38" s="193" t="s">
        <v>165</v>
      </c>
      <c r="G38" s="193" t="s">
        <v>165</v>
      </c>
      <c r="H38" s="193" t="s">
        <v>165</v>
      </c>
      <c r="I38" s="193" t="s">
        <v>165</v>
      </c>
    </row>
    <row r="39" spans="1:9">
      <c r="A39" s="796" t="s">
        <v>43</v>
      </c>
      <c r="B39" s="799" t="s">
        <v>183</v>
      </c>
      <c r="C39" s="194" t="s">
        <v>25</v>
      </c>
      <c r="D39" s="566" t="str">
        <f>IF(E39='Parametre - Agendové IS'!K86,"OK","Chyba počtu FTE")</f>
        <v>Chyba počtu FTE</v>
      </c>
      <c r="E39" s="567">
        <f t="shared" ref="E39:E68" si="1">F39+G39+H39+I39</f>
        <v>0</v>
      </c>
      <c r="F39" s="259"/>
      <c r="G39" s="259"/>
      <c r="H39" s="259"/>
      <c r="I39" s="259"/>
    </row>
    <row r="40" spans="1:9">
      <c r="A40" s="797"/>
      <c r="B40" s="800"/>
      <c r="C40" s="191" t="s">
        <v>26</v>
      </c>
      <c r="D40" s="568" t="str">
        <f>IF(E40='Parametre - Agendové IS'!K87,"OK","Chyba počtu FTE")</f>
        <v>Chyba počtu FTE</v>
      </c>
      <c r="E40" s="569">
        <f t="shared" si="1"/>
        <v>0</v>
      </c>
      <c r="F40" s="260"/>
      <c r="G40" s="260"/>
      <c r="H40" s="260"/>
      <c r="I40" s="260"/>
    </row>
    <row r="41" spans="1:9">
      <c r="A41" s="797"/>
      <c r="B41" s="800"/>
      <c r="C41" s="191" t="s">
        <v>27</v>
      </c>
      <c r="D41" s="568" t="str">
        <f>IF(E41='Parametre - Agendové IS'!K88,"OK","Chyba počtu FTE")</f>
        <v>Chyba počtu FTE</v>
      </c>
      <c r="E41" s="569">
        <f t="shared" si="1"/>
        <v>0</v>
      </c>
      <c r="F41" s="260"/>
      <c r="G41" s="260"/>
      <c r="H41" s="260"/>
      <c r="I41" s="260"/>
    </row>
    <row r="42" spans="1:9">
      <c r="A42" s="797"/>
      <c r="B42" s="800"/>
      <c r="C42" s="191" t="s">
        <v>28</v>
      </c>
      <c r="D42" s="568" t="str">
        <f>IF(E42='Parametre - Agendové IS'!K89,"OK","Chyba počtu FTE")</f>
        <v>Chyba počtu FTE</v>
      </c>
      <c r="E42" s="569">
        <f t="shared" si="1"/>
        <v>0</v>
      </c>
      <c r="F42" s="260"/>
      <c r="G42" s="260"/>
      <c r="H42" s="260"/>
      <c r="I42" s="260"/>
    </row>
    <row r="43" spans="1:9">
      <c r="A43" s="797"/>
      <c r="B43" s="800"/>
      <c r="C43" s="191" t="s">
        <v>29</v>
      </c>
      <c r="D43" s="568" t="str">
        <f>IF(E43='Parametre - Agendové IS'!K90,"OK","Chyba počtu FTE")</f>
        <v>Chyba počtu FTE</v>
      </c>
      <c r="E43" s="569">
        <f t="shared" si="1"/>
        <v>0</v>
      </c>
      <c r="F43" s="260"/>
      <c r="G43" s="260"/>
      <c r="H43" s="260"/>
      <c r="I43" s="260"/>
    </row>
    <row r="44" spans="1:9" ht="15" customHeight="1">
      <c r="A44" s="797"/>
      <c r="B44" s="800"/>
      <c r="C44" s="191" t="s">
        <v>30</v>
      </c>
      <c r="D44" s="568" t="str">
        <f>IF(E44='Parametre - Agendové IS'!K91,"OK","Chyba počtu FTE")</f>
        <v>Chyba počtu FTE</v>
      </c>
      <c r="E44" s="569">
        <f t="shared" si="1"/>
        <v>0</v>
      </c>
      <c r="F44" s="260"/>
      <c r="G44" s="260"/>
      <c r="H44" s="260"/>
      <c r="I44" s="260"/>
    </row>
    <row r="45" spans="1:9">
      <c r="A45" s="797"/>
      <c r="B45" s="800"/>
      <c r="C45" s="191" t="s">
        <v>31</v>
      </c>
      <c r="D45" s="568" t="str">
        <f>IF(E45='Parametre - Agendové IS'!K92,"OK","Chyba počtu FTE")</f>
        <v>Chyba počtu FTE</v>
      </c>
      <c r="E45" s="569">
        <f t="shared" si="1"/>
        <v>0</v>
      </c>
      <c r="F45" s="260"/>
      <c r="G45" s="260"/>
      <c r="H45" s="260"/>
      <c r="I45" s="260"/>
    </row>
    <row r="46" spans="1:9">
      <c r="A46" s="797"/>
      <c r="B46" s="800"/>
      <c r="C46" s="191" t="s">
        <v>32</v>
      </c>
      <c r="D46" s="568" t="str">
        <f>IF(E46='Parametre - Agendové IS'!K93,"OK","Chyba počtu FTE")</f>
        <v>Chyba počtu FTE</v>
      </c>
      <c r="E46" s="569">
        <f t="shared" si="1"/>
        <v>0</v>
      </c>
      <c r="F46" s="260"/>
      <c r="G46" s="260"/>
      <c r="H46" s="260"/>
      <c r="I46" s="260"/>
    </row>
    <row r="47" spans="1:9">
      <c r="A47" s="797"/>
      <c r="B47" s="800"/>
      <c r="C47" s="191" t="s">
        <v>33</v>
      </c>
      <c r="D47" s="568" t="str">
        <f>IF(E47='Parametre - Agendové IS'!K94,"OK","Chyba počtu FTE")</f>
        <v>Chyba počtu FTE</v>
      </c>
      <c r="E47" s="569">
        <f t="shared" si="1"/>
        <v>0</v>
      </c>
      <c r="F47" s="260"/>
      <c r="G47" s="260"/>
      <c r="H47" s="260"/>
      <c r="I47" s="260"/>
    </row>
    <row r="48" spans="1:9" ht="16" thickBot="1">
      <c r="A48" s="797"/>
      <c r="B48" s="800"/>
      <c r="C48" s="191" t="s">
        <v>34</v>
      </c>
      <c r="D48" s="570" t="str">
        <f>IF(E48='Parametre - Agendové IS'!K95,"OK","Chyba počtu FTE")</f>
        <v>Chyba počtu FTE</v>
      </c>
      <c r="E48" s="571">
        <f t="shared" si="1"/>
        <v>0</v>
      </c>
      <c r="F48" s="261"/>
      <c r="G48" s="261"/>
      <c r="H48" s="261"/>
      <c r="I48" s="261"/>
    </row>
    <row r="49" spans="1:9">
      <c r="A49" s="796" t="s">
        <v>41</v>
      </c>
      <c r="B49" s="799" t="s">
        <v>37</v>
      </c>
      <c r="C49" s="194" t="s">
        <v>25</v>
      </c>
      <c r="D49" s="567" t="str">
        <f>IF(E49='Parametre - Agendové IS'!K5,"OK","Chyba počtu podaní")</f>
        <v>Chyba počtu podaní</v>
      </c>
      <c r="E49" s="572">
        <f t="shared" si="1"/>
        <v>0</v>
      </c>
      <c r="F49" s="259"/>
      <c r="G49" s="259"/>
      <c r="H49" s="259"/>
      <c r="I49" s="259"/>
    </row>
    <row r="50" spans="1:9">
      <c r="A50" s="797"/>
      <c r="B50" s="800"/>
      <c r="C50" s="191" t="s">
        <v>26</v>
      </c>
      <c r="D50" s="568" t="str">
        <f>IF(E50='Parametre - Agendové IS'!K6,"OK","Chyba počtu podaní")</f>
        <v>Chyba počtu podaní</v>
      </c>
      <c r="E50" s="569">
        <f t="shared" si="1"/>
        <v>0</v>
      </c>
      <c r="F50" s="260"/>
      <c r="G50" s="260"/>
      <c r="H50" s="260"/>
      <c r="I50" s="260"/>
    </row>
    <row r="51" spans="1:9">
      <c r="A51" s="797"/>
      <c r="B51" s="800"/>
      <c r="C51" s="191" t="s">
        <v>27</v>
      </c>
      <c r="D51" s="568" t="str">
        <f>IF(E51='Parametre - Agendové IS'!K7,"OK","Chyba počtu podaní")</f>
        <v>Chyba počtu podaní</v>
      </c>
      <c r="E51" s="569">
        <f t="shared" si="1"/>
        <v>0</v>
      </c>
      <c r="F51" s="260"/>
      <c r="G51" s="260"/>
      <c r="H51" s="260"/>
      <c r="I51" s="260"/>
    </row>
    <row r="52" spans="1:9">
      <c r="A52" s="797"/>
      <c r="B52" s="800"/>
      <c r="C52" s="191" t="s">
        <v>28</v>
      </c>
      <c r="D52" s="568" t="str">
        <f>IF(E52='Parametre - Agendové IS'!K8,"OK","Chyba počtu podaní")</f>
        <v>Chyba počtu podaní</v>
      </c>
      <c r="E52" s="569">
        <f t="shared" si="1"/>
        <v>0</v>
      </c>
      <c r="F52" s="260"/>
      <c r="G52" s="260"/>
      <c r="H52" s="260"/>
      <c r="I52" s="260"/>
    </row>
    <row r="53" spans="1:9">
      <c r="A53" s="797"/>
      <c r="B53" s="800"/>
      <c r="C53" s="191" t="s">
        <v>29</v>
      </c>
      <c r="D53" s="568" t="str">
        <f>IF(E53='Parametre - Agendové IS'!K9,"OK","Chyba počtu podaní")</f>
        <v>Chyba počtu podaní</v>
      </c>
      <c r="E53" s="569">
        <f t="shared" si="1"/>
        <v>0</v>
      </c>
      <c r="F53" s="260"/>
      <c r="G53" s="260"/>
      <c r="H53" s="260"/>
      <c r="I53" s="260"/>
    </row>
    <row r="54" spans="1:9">
      <c r="A54" s="797"/>
      <c r="B54" s="800"/>
      <c r="C54" s="191" t="s">
        <v>30</v>
      </c>
      <c r="D54" s="568" t="str">
        <f>IF(E54='Parametre - Agendové IS'!K10,"OK","Chyba počtu podaní")</f>
        <v>Chyba počtu podaní</v>
      </c>
      <c r="E54" s="569">
        <f t="shared" si="1"/>
        <v>0</v>
      </c>
      <c r="F54" s="260"/>
      <c r="G54" s="260"/>
      <c r="H54" s="260"/>
      <c r="I54" s="260"/>
    </row>
    <row r="55" spans="1:9">
      <c r="A55" s="797"/>
      <c r="B55" s="800"/>
      <c r="C55" s="191" t="s">
        <v>31</v>
      </c>
      <c r="D55" s="568" t="str">
        <f>IF(E55='Parametre - Agendové IS'!K11,"OK","Chyba počtu podaní")</f>
        <v>Chyba počtu podaní</v>
      </c>
      <c r="E55" s="569">
        <f t="shared" si="1"/>
        <v>0</v>
      </c>
      <c r="F55" s="260"/>
      <c r="G55" s="260"/>
      <c r="H55" s="260"/>
      <c r="I55" s="260"/>
    </row>
    <row r="56" spans="1:9">
      <c r="A56" s="797"/>
      <c r="B56" s="800"/>
      <c r="C56" s="191" t="s">
        <v>32</v>
      </c>
      <c r="D56" s="568" t="str">
        <f>IF(E56='Parametre - Agendové IS'!K12,"OK","Chyba počtu podaní")</f>
        <v>Chyba počtu podaní</v>
      </c>
      <c r="E56" s="569">
        <f t="shared" si="1"/>
        <v>0</v>
      </c>
      <c r="F56" s="260"/>
      <c r="G56" s="260"/>
      <c r="H56" s="260"/>
      <c r="I56" s="260"/>
    </row>
    <row r="57" spans="1:9">
      <c r="A57" s="797"/>
      <c r="B57" s="800"/>
      <c r="C57" s="191" t="s">
        <v>33</v>
      </c>
      <c r="D57" s="568" t="str">
        <f>IF(E57='Parametre - Agendové IS'!K13,"OK","Chyba počtu podaní")</f>
        <v>Chyba počtu podaní</v>
      </c>
      <c r="E57" s="569">
        <f t="shared" si="1"/>
        <v>0</v>
      </c>
      <c r="F57" s="260"/>
      <c r="G57" s="260"/>
      <c r="H57" s="260"/>
      <c r="I57" s="260"/>
    </row>
    <row r="58" spans="1:9" ht="16" thickBot="1">
      <c r="A58" s="798"/>
      <c r="B58" s="801"/>
      <c r="C58" s="192" t="s">
        <v>34</v>
      </c>
      <c r="D58" s="568" t="str">
        <f>IF(E58='Parametre - Agendové IS'!K14,"OK","Chyba počtu podaní")</f>
        <v>Chyba počtu podaní</v>
      </c>
      <c r="E58" s="569">
        <f t="shared" si="1"/>
        <v>0</v>
      </c>
      <c r="F58" s="260"/>
      <c r="G58" s="260"/>
      <c r="H58" s="260"/>
      <c r="I58" s="260"/>
    </row>
    <row r="59" spans="1:9">
      <c r="A59" s="796" t="s">
        <v>39</v>
      </c>
      <c r="B59" s="799" t="s">
        <v>13</v>
      </c>
      <c r="C59" s="194" t="s">
        <v>25</v>
      </c>
      <c r="D59" s="567" t="str">
        <f>IF(E59='Parametre - Agendové IS'!K126,"OK","Chyba")</f>
        <v>OK</v>
      </c>
      <c r="E59" s="572">
        <f t="shared" si="1"/>
        <v>0</v>
      </c>
      <c r="F59" s="259"/>
      <c r="G59" s="259"/>
      <c r="H59" s="259"/>
      <c r="I59" s="259"/>
    </row>
    <row r="60" spans="1:9">
      <c r="A60" s="797"/>
      <c r="B60" s="800"/>
      <c r="C60" s="191" t="s">
        <v>26</v>
      </c>
      <c r="D60" s="568" t="str">
        <f>IF(E60='Parametre - Agendové IS'!K127,"OK","Chyba")</f>
        <v>OK</v>
      </c>
      <c r="E60" s="569">
        <f t="shared" si="1"/>
        <v>0</v>
      </c>
      <c r="F60" s="260"/>
      <c r="G60" s="260"/>
      <c r="H60" s="260"/>
      <c r="I60" s="260"/>
    </row>
    <row r="61" spans="1:9">
      <c r="A61" s="797"/>
      <c r="B61" s="800"/>
      <c r="C61" s="191" t="s">
        <v>27</v>
      </c>
      <c r="D61" s="568" t="str">
        <f>IF(E61='Parametre - Agendové IS'!K128,"OK","Chyba")</f>
        <v>OK</v>
      </c>
      <c r="E61" s="569">
        <f t="shared" si="1"/>
        <v>0</v>
      </c>
      <c r="F61" s="260"/>
      <c r="G61" s="260"/>
      <c r="H61" s="260"/>
      <c r="I61" s="260"/>
    </row>
    <row r="62" spans="1:9">
      <c r="A62" s="797"/>
      <c r="B62" s="800"/>
      <c r="C62" s="191" t="s">
        <v>28</v>
      </c>
      <c r="D62" s="568" t="str">
        <f>IF(E62='Parametre - Agendové IS'!K129,"OK","Chyba")</f>
        <v>OK</v>
      </c>
      <c r="E62" s="569">
        <f t="shared" si="1"/>
        <v>0</v>
      </c>
      <c r="F62" s="260"/>
      <c r="G62" s="260"/>
      <c r="H62" s="260"/>
      <c r="I62" s="260"/>
    </row>
    <row r="63" spans="1:9">
      <c r="A63" s="797"/>
      <c r="B63" s="800"/>
      <c r="C63" s="191" t="s">
        <v>29</v>
      </c>
      <c r="D63" s="568" t="str">
        <f>IF(E63='Parametre - Agendové IS'!K130,"OK","Chyba")</f>
        <v>OK</v>
      </c>
      <c r="E63" s="569">
        <f t="shared" si="1"/>
        <v>0</v>
      </c>
      <c r="F63" s="260"/>
      <c r="G63" s="260"/>
      <c r="H63" s="260"/>
      <c r="I63" s="260"/>
    </row>
    <row r="64" spans="1:9">
      <c r="A64" s="797"/>
      <c r="B64" s="800"/>
      <c r="C64" s="191" t="s">
        <v>30</v>
      </c>
      <c r="D64" s="568" t="str">
        <f>IF(E64='Parametre - Agendové IS'!K131,"OK","Chyba")</f>
        <v>OK</v>
      </c>
      <c r="E64" s="569">
        <f t="shared" si="1"/>
        <v>0</v>
      </c>
      <c r="F64" s="260"/>
      <c r="G64" s="260"/>
      <c r="H64" s="260"/>
      <c r="I64" s="260"/>
    </row>
    <row r="65" spans="1:9">
      <c r="A65" s="797"/>
      <c r="B65" s="800"/>
      <c r="C65" s="191" t="s">
        <v>31</v>
      </c>
      <c r="D65" s="568" t="str">
        <f>IF(E65='Parametre - Agendové IS'!K132,"OK","Chyba")</f>
        <v>OK</v>
      </c>
      <c r="E65" s="569">
        <f t="shared" si="1"/>
        <v>0</v>
      </c>
      <c r="F65" s="260"/>
      <c r="G65" s="260"/>
      <c r="H65" s="260"/>
      <c r="I65" s="260"/>
    </row>
    <row r="66" spans="1:9">
      <c r="A66" s="797"/>
      <c r="B66" s="800"/>
      <c r="C66" s="191" t="s">
        <v>32</v>
      </c>
      <c r="D66" s="568" t="str">
        <f>IF(E66='Parametre - Agendové IS'!K133,"OK","Chyba")</f>
        <v>OK</v>
      </c>
      <c r="E66" s="569">
        <f t="shared" si="1"/>
        <v>0</v>
      </c>
      <c r="F66" s="260"/>
      <c r="G66" s="260"/>
      <c r="H66" s="260"/>
      <c r="I66" s="260"/>
    </row>
    <row r="67" spans="1:9">
      <c r="A67" s="797"/>
      <c r="B67" s="800"/>
      <c r="C67" s="191" t="s">
        <v>33</v>
      </c>
      <c r="D67" s="568" t="str">
        <f>IF(E67='Parametre - Agendové IS'!K134,"OK","Chyba")</f>
        <v>OK</v>
      </c>
      <c r="E67" s="569">
        <f t="shared" si="1"/>
        <v>0</v>
      </c>
      <c r="F67" s="260"/>
      <c r="G67" s="260"/>
      <c r="H67" s="260"/>
      <c r="I67" s="260"/>
    </row>
    <row r="68" spans="1:9" ht="16" thickBot="1">
      <c r="A68" s="798"/>
      <c r="B68" s="801"/>
      <c r="C68" s="192" t="s">
        <v>34</v>
      </c>
      <c r="D68" s="568" t="str">
        <f>IF(E68='Parametre - Agendové IS'!K135,"OK","Chyba")</f>
        <v>OK</v>
      </c>
      <c r="E68" s="569">
        <f t="shared" si="1"/>
        <v>0</v>
      </c>
      <c r="F68" s="260"/>
      <c r="G68" s="260"/>
      <c r="H68" s="260"/>
      <c r="I68" s="260"/>
    </row>
    <row r="71" spans="1:9" ht="16" thickBot="1"/>
    <row r="72" spans="1:9">
      <c r="A72" s="802" t="str">
        <f>'Parametre - Agendové IS'!M1</f>
        <v xml:space="preserve">  Sledovanie nákaz a výkazníctvo - ADNS hlásenia </v>
      </c>
      <c r="B72" s="803"/>
      <c r="C72" s="804"/>
      <c r="D72" s="808" t="s">
        <v>107</v>
      </c>
      <c r="E72" s="809"/>
      <c r="F72" s="369" t="s">
        <v>162</v>
      </c>
      <c r="G72" s="369" t="s">
        <v>163</v>
      </c>
      <c r="H72" s="369" t="s">
        <v>164</v>
      </c>
      <c r="I72" s="369" t="s">
        <v>166</v>
      </c>
    </row>
    <row r="73" spans="1:9" ht="16" thickBot="1">
      <c r="A73" s="805"/>
      <c r="B73" s="806"/>
      <c r="C73" s="807"/>
      <c r="D73" s="564" t="s">
        <v>360</v>
      </c>
      <c r="E73" s="565" t="s">
        <v>165</v>
      </c>
      <c r="F73" s="193" t="s">
        <v>165</v>
      </c>
      <c r="G73" s="193" t="s">
        <v>165</v>
      </c>
      <c r="H73" s="193" t="s">
        <v>165</v>
      </c>
      <c r="I73" s="193" t="s">
        <v>165</v>
      </c>
    </row>
    <row r="74" spans="1:9">
      <c r="A74" s="796" t="s">
        <v>43</v>
      </c>
      <c r="B74" s="799" t="s">
        <v>183</v>
      </c>
      <c r="C74" s="194" t="s">
        <v>25</v>
      </c>
      <c r="D74" s="566" t="str">
        <f>IF(E74='Parametre - Agendové IS'!N86,"OK","Chyba počtu FTE")</f>
        <v>Chyba počtu FTE</v>
      </c>
      <c r="E74" s="567">
        <f t="shared" ref="E74:E103" si="2">F74+G74+H74+I74</f>
        <v>0</v>
      </c>
      <c r="F74" s="259"/>
      <c r="G74" s="259"/>
      <c r="H74" s="259"/>
      <c r="I74" s="259"/>
    </row>
    <row r="75" spans="1:9">
      <c r="A75" s="797"/>
      <c r="B75" s="800"/>
      <c r="C75" s="191" t="s">
        <v>26</v>
      </c>
      <c r="D75" s="568" t="str">
        <f>IF(E75='Parametre - Agendové IS'!N87,"OK","Chyba počtu FTE")</f>
        <v>Chyba počtu FTE</v>
      </c>
      <c r="E75" s="569">
        <f t="shared" si="2"/>
        <v>0</v>
      </c>
      <c r="F75" s="260"/>
      <c r="G75" s="260"/>
      <c r="H75" s="260"/>
      <c r="I75" s="260"/>
    </row>
    <row r="76" spans="1:9">
      <c r="A76" s="797"/>
      <c r="B76" s="800"/>
      <c r="C76" s="191" t="s">
        <v>27</v>
      </c>
      <c r="D76" s="568" t="str">
        <f>IF(E76='Parametre - Agendové IS'!N88,"OK","Chyba počtu FTE")</f>
        <v>Chyba počtu FTE</v>
      </c>
      <c r="E76" s="569">
        <f t="shared" si="2"/>
        <v>0</v>
      </c>
      <c r="F76" s="260"/>
      <c r="G76" s="260"/>
      <c r="H76" s="260"/>
      <c r="I76" s="260"/>
    </row>
    <row r="77" spans="1:9">
      <c r="A77" s="797"/>
      <c r="B77" s="800"/>
      <c r="C77" s="191" t="s">
        <v>28</v>
      </c>
      <c r="D77" s="568" t="str">
        <f>IF(E77='Parametre - Agendové IS'!N89,"OK","Chyba počtu FTE")</f>
        <v>Chyba počtu FTE</v>
      </c>
      <c r="E77" s="569">
        <f t="shared" si="2"/>
        <v>0</v>
      </c>
      <c r="F77" s="260"/>
      <c r="G77" s="260"/>
      <c r="H77" s="260"/>
      <c r="I77" s="260"/>
    </row>
    <row r="78" spans="1:9">
      <c r="A78" s="797"/>
      <c r="B78" s="800"/>
      <c r="C78" s="191" t="s">
        <v>29</v>
      </c>
      <c r="D78" s="568" t="str">
        <f>IF(E78='Parametre - Agendové IS'!N90,"OK","Chyba počtu FTE")</f>
        <v>Chyba počtu FTE</v>
      </c>
      <c r="E78" s="569">
        <f t="shared" si="2"/>
        <v>0</v>
      </c>
      <c r="F78" s="260"/>
      <c r="G78" s="260"/>
      <c r="H78" s="260"/>
      <c r="I78" s="260"/>
    </row>
    <row r="79" spans="1:9">
      <c r="A79" s="797"/>
      <c r="B79" s="800"/>
      <c r="C79" s="191" t="s">
        <v>30</v>
      </c>
      <c r="D79" s="568" t="str">
        <f>IF(E79='Parametre - Agendové IS'!N91,"OK","Chyba počtu FTE")</f>
        <v>Chyba počtu FTE</v>
      </c>
      <c r="E79" s="569">
        <f t="shared" si="2"/>
        <v>0</v>
      </c>
      <c r="F79" s="260"/>
      <c r="G79" s="260"/>
      <c r="H79" s="260"/>
      <c r="I79" s="260"/>
    </row>
    <row r="80" spans="1:9">
      <c r="A80" s="797"/>
      <c r="B80" s="800"/>
      <c r="C80" s="191" t="s">
        <v>31</v>
      </c>
      <c r="D80" s="568" t="str">
        <f>IF(E80='Parametre - Agendové IS'!N92,"OK","Chyba počtu FTE")</f>
        <v>Chyba počtu FTE</v>
      </c>
      <c r="E80" s="569">
        <f t="shared" si="2"/>
        <v>0</v>
      </c>
      <c r="F80" s="260"/>
      <c r="G80" s="260"/>
      <c r="H80" s="260"/>
      <c r="I80" s="260"/>
    </row>
    <row r="81" spans="1:9">
      <c r="A81" s="797"/>
      <c r="B81" s="800"/>
      <c r="C81" s="191" t="s">
        <v>32</v>
      </c>
      <c r="D81" s="568" t="str">
        <f>IF(E81='Parametre - Agendové IS'!N93,"OK","Chyba počtu FTE")</f>
        <v>Chyba počtu FTE</v>
      </c>
      <c r="E81" s="569">
        <f t="shared" si="2"/>
        <v>0</v>
      </c>
      <c r="F81" s="260"/>
      <c r="G81" s="260"/>
      <c r="H81" s="260"/>
      <c r="I81" s="260"/>
    </row>
    <row r="82" spans="1:9">
      <c r="A82" s="797"/>
      <c r="B82" s="800"/>
      <c r="C82" s="191" t="s">
        <v>33</v>
      </c>
      <c r="D82" s="568" t="str">
        <f>IF(E82='Parametre - Agendové IS'!N94,"OK","Chyba počtu FTE")</f>
        <v>Chyba počtu FTE</v>
      </c>
      <c r="E82" s="569">
        <f t="shared" si="2"/>
        <v>0</v>
      </c>
      <c r="F82" s="260"/>
      <c r="G82" s="260"/>
      <c r="H82" s="260"/>
      <c r="I82" s="260"/>
    </row>
    <row r="83" spans="1:9" ht="16" thickBot="1">
      <c r="A83" s="797"/>
      <c r="B83" s="800"/>
      <c r="C83" s="191" t="s">
        <v>34</v>
      </c>
      <c r="D83" s="570" t="str">
        <f>IF(E83='Parametre - Agendové IS'!N95,"OK","Chyba počtu FTE")</f>
        <v>Chyba počtu FTE</v>
      </c>
      <c r="E83" s="571">
        <f t="shared" si="2"/>
        <v>0</v>
      </c>
      <c r="F83" s="261"/>
      <c r="G83" s="261"/>
      <c r="H83" s="261"/>
      <c r="I83" s="261"/>
    </row>
    <row r="84" spans="1:9">
      <c r="A84" s="796" t="s">
        <v>41</v>
      </c>
      <c r="B84" s="799" t="s">
        <v>37</v>
      </c>
      <c r="C84" s="194" t="s">
        <v>25</v>
      </c>
      <c r="D84" s="567" t="str">
        <f>IF(E84='Parametre - Agendové IS'!N5,"OK","Chyba počtu podaní")</f>
        <v>Chyba počtu podaní</v>
      </c>
      <c r="E84" s="572">
        <f t="shared" si="2"/>
        <v>0</v>
      </c>
      <c r="F84" s="259"/>
      <c r="G84" s="259"/>
      <c r="H84" s="259"/>
      <c r="I84" s="259"/>
    </row>
    <row r="85" spans="1:9">
      <c r="A85" s="797"/>
      <c r="B85" s="800"/>
      <c r="C85" s="191" t="s">
        <v>26</v>
      </c>
      <c r="D85" s="568" t="str">
        <f>IF(E85='Parametre - Agendové IS'!N6,"OK","Chyba počtu podaní")</f>
        <v>Chyba počtu podaní</v>
      </c>
      <c r="E85" s="569">
        <f t="shared" si="2"/>
        <v>0</v>
      </c>
      <c r="F85" s="260"/>
      <c r="G85" s="260"/>
      <c r="H85" s="260"/>
      <c r="I85" s="260"/>
    </row>
    <row r="86" spans="1:9">
      <c r="A86" s="797"/>
      <c r="B86" s="800"/>
      <c r="C86" s="191" t="s">
        <v>27</v>
      </c>
      <c r="D86" s="568" t="str">
        <f>IF(E86='Parametre - Agendové IS'!N7,"OK","Chyba počtu podaní")</f>
        <v>Chyba počtu podaní</v>
      </c>
      <c r="E86" s="569">
        <f t="shared" si="2"/>
        <v>0</v>
      </c>
      <c r="F86" s="260"/>
      <c r="G86" s="260"/>
      <c r="H86" s="260"/>
      <c r="I86" s="260"/>
    </row>
    <row r="87" spans="1:9">
      <c r="A87" s="797"/>
      <c r="B87" s="800"/>
      <c r="C87" s="191" t="s">
        <v>28</v>
      </c>
      <c r="D87" s="568" t="str">
        <f>IF(E87='Parametre - Agendové IS'!N8,"OK","Chyba počtu podaní")</f>
        <v>Chyba počtu podaní</v>
      </c>
      <c r="E87" s="569">
        <f t="shared" si="2"/>
        <v>0</v>
      </c>
      <c r="F87" s="260"/>
      <c r="G87" s="260"/>
      <c r="H87" s="260"/>
      <c r="I87" s="260"/>
    </row>
    <row r="88" spans="1:9">
      <c r="A88" s="797"/>
      <c r="B88" s="800"/>
      <c r="C88" s="191" t="s">
        <v>29</v>
      </c>
      <c r="D88" s="568" t="str">
        <f>IF(E88='Parametre - Agendové IS'!N9,"OK","Chyba počtu podaní")</f>
        <v>Chyba počtu podaní</v>
      </c>
      <c r="E88" s="569">
        <f t="shared" si="2"/>
        <v>0</v>
      </c>
      <c r="F88" s="260"/>
      <c r="G88" s="260"/>
      <c r="H88" s="260"/>
      <c r="I88" s="260"/>
    </row>
    <row r="89" spans="1:9">
      <c r="A89" s="797"/>
      <c r="B89" s="800"/>
      <c r="C89" s="191" t="s">
        <v>30</v>
      </c>
      <c r="D89" s="568" t="str">
        <f>IF(E89='Parametre - Agendové IS'!N10,"OK","Chyba počtu podaní")</f>
        <v>Chyba počtu podaní</v>
      </c>
      <c r="E89" s="569">
        <f t="shared" si="2"/>
        <v>0</v>
      </c>
      <c r="F89" s="260"/>
      <c r="G89" s="260"/>
      <c r="H89" s="260"/>
      <c r="I89" s="260"/>
    </row>
    <row r="90" spans="1:9">
      <c r="A90" s="797"/>
      <c r="B90" s="800"/>
      <c r="C90" s="191" t="s">
        <v>31</v>
      </c>
      <c r="D90" s="568" t="str">
        <f>IF(E90='Parametre - Agendové IS'!N11,"OK","Chyba počtu podaní")</f>
        <v>Chyba počtu podaní</v>
      </c>
      <c r="E90" s="569">
        <f t="shared" si="2"/>
        <v>0</v>
      </c>
      <c r="F90" s="260"/>
      <c r="G90" s="260"/>
      <c r="H90" s="260"/>
      <c r="I90" s="260"/>
    </row>
    <row r="91" spans="1:9">
      <c r="A91" s="797"/>
      <c r="B91" s="800"/>
      <c r="C91" s="191" t="s">
        <v>32</v>
      </c>
      <c r="D91" s="568" t="str">
        <f>IF(E91='Parametre - Agendové IS'!N12,"OK","Chyba počtu podaní")</f>
        <v>Chyba počtu podaní</v>
      </c>
      <c r="E91" s="569">
        <f t="shared" si="2"/>
        <v>0</v>
      </c>
      <c r="F91" s="260"/>
      <c r="G91" s="260"/>
      <c r="H91" s="260"/>
      <c r="I91" s="260"/>
    </row>
    <row r="92" spans="1:9">
      <c r="A92" s="797"/>
      <c r="B92" s="800"/>
      <c r="C92" s="191" t="s">
        <v>33</v>
      </c>
      <c r="D92" s="568" t="str">
        <f>IF(E92='Parametre - Agendové IS'!N13,"OK","Chyba počtu podaní")</f>
        <v>Chyba počtu podaní</v>
      </c>
      <c r="E92" s="569">
        <f t="shared" si="2"/>
        <v>0</v>
      </c>
      <c r="F92" s="260"/>
      <c r="G92" s="260"/>
      <c r="H92" s="260"/>
      <c r="I92" s="260"/>
    </row>
    <row r="93" spans="1:9" ht="16" thickBot="1">
      <c r="A93" s="798"/>
      <c r="B93" s="801"/>
      <c r="C93" s="192" t="s">
        <v>34</v>
      </c>
      <c r="D93" s="568" t="str">
        <f>IF(E93='Parametre - Agendové IS'!N14,"OK","Chyba počtu podaní")</f>
        <v>Chyba počtu podaní</v>
      </c>
      <c r="E93" s="569">
        <f t="shared" si="2"/>
        <v>0</v>
      </c>
      <c r="F93" s="260"/>
      <c r="G93" s="260"/>
      <c r="H93" s="260"/>
      <c r="I93" s="260"/>
    </row>
    <row r="94" spans="1:9">
      <c r="A94" s="796" t="s">
        <v>39</v>
      </c>
      <c r="B94" s="799" t="s">
        <v>13</v>
      </c>
      <c r="C94" s="194" t="s">
        <v>25</v>
      </c>
      <c r="D94" s="567" t="str">
        <f>IF(E94='Parametre - Agendové IS'!N126,"OK","Chyba")</f>
        <v>OK</v>
      </c>
      <c r="E94" s="572">
        <f t="shared" si="2"/>
        <v>0</v>
      </c>
      <c r="F94" s="259"/>
      <c r="G94" s="259"/>
      <c r="H94" s="259"/>
      <c r="I94" s="259"/>
    </row>
    <row r="95" spans="1:9">
      <c r="A95" s="797"/>
      <c r="B95" s="800"/>
      <c r="C95" s="191" t="s">
        <v>26</v>
      </c>
      <c r="D95" s="568" t="str">
        <f>IF(E95='Parametre - Agendové IS'!N127,"OK","Chyba")</f>
        <v>OK</v>
      </c>
      <c r="E95" s="569">
        <f t="shared" si="2"/>
        <v>0</v>
      </c>
      <c r="F95" s="260"/>
      <c r="G95" s="260"/>
      <c r="H95" s="260"/>
      <c r="I95" s="260"/>
    </row>
    <row r="96" spans="1:9">
      <c r="A96" s="797"/>
      <c r="B96" s="800"/>
      <c r="C96" s="191" t="s">
        <v>27</v>
      </c>
      <c r="D96" s="568" t="str">
        <f>IF(E96='Parametre - Agendové IS'!N128,"OK","Chyba")</f>
        <v>OK</v>
      </c>
      <c r="E96" s="569">
        <f t="shared" si="2"/>
        <v>0</v>
      </c>
      <c r="F96" s="260"/>
      <c r="G96" s="260"/>
      <c r="H96" s="260"/>
      <c r="I96" s="260"/>
    </row>
    <row r="97" spans="1:9">
      <c r="A97" s="797"/>
      <c r="B97" s="800"/>
      <c r="C97" s="191" t="s">
        <v>28</v>
      </c>
      <c r="D97" s="568" t="str">
        <f>IF(E97='Parametre - Agendové IS'!N129,"OK","Chyba")</f>
        <v>OK</v>
      </c>
      <c r="E97" s="569">
        <f t="shared" si="2"/>
        <v>0</v>
      </c>
      <c r="F97" s="260"/>
      <c r="G97" s="260"/>
      <c r="H97" s="260"/>
      <c r="I97" s="260"/>
    </row>
    <row r="98" spans="1:9">
      <c r="A98" s="797"/>
      <c r="B98" s="800"/>
      <c r="C98" s="191" t="s">
        <v>29</v>
      </c>
      <c r="D98" s="568" t="str">
        <f>IF(E98='Parametre - Agendové IS'!N130,"OK","Chyba")</f>
        <v>OK</v>
      </c>
      <c r="E98" s="569">
        <f t="shared" si="2"/>
        <v>0</v>
      </c>
      <c r="F98" s="260"/>
      <c r="G98" s="260"/>
      <c r="H98" s="260"/>
      <c r="I98" s="260"/>
    </row>
    <row r="99" spans="1:9">
      <c r="A99" s="797"/>
      <c r="B99" s="800"/>
      <c r="C99" s="191" t="s">
        <v>30</v>
      </c>
      <c r="D99" s="568" t="str">
        <f>IF(E99='Parametre - Agendové IS'!N131,"OK","Chyba")</f>
        <v>OK</v>
      </c>
      <c r="E99" s="569">
        <f t="shared" si="2"/>
        <v>0</v>
      </c>
      <c r="F99" s="260"/>
      <c r="G99" s="260"/>
      <c r="H99" s="260"/>
      <c r="I99" s="260"/>
    </row>
    <row r="100" spans="1:9">
      <c r="A100" s="797"/>
      <c r="B100" s="800"/>
      <c r="C100" s="191" t="s">
        <v>31</v>
      </c>
      <c r="D100" s="568" t="str">
        <f>IF(E100='Parametre - Agendové IS'!N132,"OK","Chyba")</f>
        <v>OK</v>
      </c>
      <c r="E100" s="569">
        <f t="shared" si="2"/>
        <v>0</v>
      </c>
      <c r="F100" s="260"/>
      <c r="G100" s="260"/>
      <c r="H100" s="260"/>
      <c r="I100" s="260"/>
    </row>
    <row r="101" spans="1:9">
      <c r="A101" s="797"/>
      <c r="B101" s="800"/>
      <c r="C101" s="191" t="s">
        <v>32</v>
      </c>
      <c r="D101" s="568" t="str">
        <f>IF(E101='Parametre - Agendové IS'!N133,"OK","Chyba")</f>
        <v>OK</v>
      </c>
      <c r="E101" s="569">
        <f t="shared" si="2"/>
        <v>0</v>
      </c>
      <c r="F101" s="260"/>
      <c r="G101" s="260"/>
      <c r="H101" s="260"/>
      <c r="I101" s="260"/>
    </row>
    <row r="102" spans="1:9">
      <c r="A102" s="797"/>
      <c r="B102" s="800"/>
      <c r="C102" s="191" t="s">
        <v>33</v>
      </c>
      <c r="D102" s="568" t="str">
        <f>IF(E102='Parametre - Agendové IS'!N134,"OK","Chyba")</f>
        <v>OK</v>
      </c>
      <c r="E102" s="569">
        <f t="shared" si="2"/>
        <v>0</v>
      </c>
      <c r="F102" s="260"/>
      <c r="G102" s="260"/>
      <c r="H102" s="260"/>
      <c r="I102" s="260"/>
    </row>
    <row r="103" spans="1:9" ht="16" thickBot="1">
      <c r="A103" s="798"/>
      <c r="B103" s="801"/>
      <c r="C103" s="192" t="s">
        <v>34</v>
      </c>
      <c r="D103" s="568" t="str">
        <f>IF(E103='Parametre - Agendové IS'!N135,"OK","Chyba")</f>
        <v>OK</v>
      </c>
      <c r="E103" s="569">
        <f t="shared" si="2"/>
        <v>0</v>
      </c>
      <c r="F103" s="260"/>
      <c r="G103" s="260"/>
      <c r="H103" s="260"/>
      <c r="I103" s="260"/>
    </row>
    <row r="106" spans="1:9" ht="16" thickBot="1"/>
    <row r="107" spans="1:9">
      <c r="A107" s="802" t="e">
        <f>'Parametre - Agendové IS'!#REF!</f>
        <v>#REF!</v>
      </c>
      <c r="B107" s="803"/>
      <c r="C107" s="804"/>
      <c r="D107" s="808" t="s">
        <v>107</v>
      </c>
      <c r="E107" s="809"/>
      <c r="F107" s="369" t="s">
        <v>162</v>
      </c>
      <c r="G107" s="369" t="s">
        <v>163</v>
      </c>
      <c r="H107" s="369" t="s">
        <v>164</v>
      </c>
      <c r="I107" s="369" t="s">
        <v>166</v>
      </c>
    </row>
    <row r="108" spans="1:9" ht="16" thickBot="1">
      <c r="A108" s="805"/>
      <c r="B108" s="806"/>
      <c r="C108" s="807"/>
      <c r="D108" s="564" t="s">
        <v>360</v>
      </c>
      <c r="E108" s="565" t="s">
        <v>165</v>
      </c>
      <c r="F108" s="193" t="s">
        <v>165</v>
      </c>
      <c r="G108" s="193" t="s">
        <v>165</v>
      </c>
      <c r="H108" s="193" t="s">
        <v>165</v>
      </c>
      <c r="I108" s="193" t="s">
        <v>165</v>
      </c>
    </row>
    <row r="109" spans="1:9">
      <c r="A109" s="796" t="s">
        <v>43</v>
      </c>
      <c r="B109" s="799" t="s">
        <v>183</v>
      </c>
      <c r="C109" s="194" t="s">
        <v>25</v>
      </c>
      <c r="D109" s="566" t="e">
        <f>IF(E109='Parametre - Agendové IS'!#REF!,"OK","Chyba počtu FTE")</f>
        <v>#REF!</v>
      </c>
      <c r="E109" s="567">
        <f t="shared" ref="E109:E138" si="3">F109+G109+H109+I109</f>
        <v>0</v>
      </c>
      <c r="F109" s="259"/>
      <c r="G109" s="259"/>
      <c r="H109" s="259"/>
      <c r="I109" s="259"/>
    </row>
    <row r="110" spans="1:9">
      <c r="A110" s="797"/>
      <c r="B110" s="800"/>
      <c r="C110" s="191" t="s">
        <v>26</v>
      </c>
      <c r="D110" s="568" t="e">
        <f>IF(E110='Parametre - Agendové IS'!#REF!,"OK","Chyba počtu FTE")</f>
        <v>#REF!</v>
      </c>
      <c r="E110" s="569">
        <f t="shared" si="3"/>
        <v>0</v>
      </c>
      <c r="F110" s="260"/>
      <c r="G110" s="260"/>
      <c r="H110" s="260"/>
      <c r="I110" s="260"/>
    </row>
    <row r="111" spans="1:9">
      <c r="A111" s="797"/>
      <c r="B111" s="800"/>
      <c r="C111" s="191" t="s">
        <v>27</v>
      </c>
      <c r="D111" s="568" t="e">
        <f>IF(E111='Parametre - Agendové IS'!#REF!,"OK","Chyba počtu FTE")</f>
        <v>#REF!</v>
      </c>
      <c r="E111" s="569">
        <f t="shared" si="3"/>
        <v>0</v>
      </c>
      <c r="F111" s="260"/>
      <c r="G111" s="260"/>
      <c r="H111" s="260"/>
      <c r="I111" s="260"/>
    </row>
    <row r="112" spans="1:9">
      <c r="A112" s="797"/>
      <c r="B112" s="800"/>
      <c r="C112" s="191" t="s">
        <v>28</v>
      </c>
      <c r="D112" s="568" t="e">
        <f>IF(E112='Parametre - Agendové IS'!#REF!,"OK","Chyba počtu FTE")</f>
        <v>#REF!</v>
      </c>
      <c r="E112" s="569">
        <f t="shared" si="3"/>
        <v>0</v>
      </c>
      <c r="F112" s="260"/>
      <c r="G112" s="260"/>
      <c r="H112" s="260"/>
      <c r="I112" s="260"/>
    </row>
    <row r="113" spans="1:9">
      <c r="A113" s="797"/>
      <c r="B113" s="800"/>
      <c r="C113" s="191" t="s">
        <v>29</v>
      </c>
      <c r="D113" s="568" t="e">
        <f>IF(E113='Parametre - Agendové IS'!#REF!,"OK","Chyba počtu FTE")</f>
        <v>#REF!</v>
      </c>
      <c r="E113" s="569">
        <f t="shared" si="3"/>
        <v>0</v>
      </c>
      <c r="F113" s="260"/>
      <c r="G113" s="260"/>
      <c r="H113" s="260"/>
      <c r="I113" s="260"/>
    </row>
    <row r="114" spans="1:9">
      <c r="A114" s="797"/>
      <c r="B114" s="800"/>
      <c r="C114" s="191" t="s">
        <v>30</v>
      </c>
      <c r="D114" s="568" t="e">
        <f>IF(E114='Parametre - Agendové IS'!#REF!,"OK","Chyba počtu FTE")</f>
        <v>#REF!</v>
      </c>
      <c r="E114" s="569">
        <f t="shared" si="3"/>
        <v>0</v>
      </c>
      <c r="F114" s="260"/>
      <c r="G114" s="260"/>
      <c r="H114" s="260"/>
      <c r="I114" s="260"/>
    </row>
    <row r="115" spans="1:9">
      <c r="A115" s="797"/>
      <c r="B115" s="800"/>
      <c r="C115" s="191" t="s">
        <v>31</v>
      </c>
      <c r="D115" s="568" t="e">
        <f>IF(E115='Parametre - Agendové IS'!#REF!,"OK","Chyba počtu FTE")</f>
        <v>#REF!</v>
      </c>
      <c r="E115" s="569">
        <f t="shared" si="3"/>
        <v>0</v>
      </c>
      <c r="F115" s="260"/>
      <c r="G115" s="260"/>
      <c r="H115" s="260"/>
      <c r="I115" s="260"/>
    </row>
    <row r="116" spans="1:9">
      <c r="A116" s="797"/>
      <c r="B116" s="800"/>
      <c r="C116" s="191" t="s">
        <v>32</v>
      </c>
      <c r="D116" s="568" t="e">
        <f>IF(E116='Parametre - Agendové IS'!#REF!,"OK","Chyba počtu FTE")</f>
        <v>#REF!</v>
      </c>
      <c r="E116" s="569">
        <f t="shared" si="3"/>
        <v>0</v>
      </c>
      <c r="F116" s="260"/>
      <c r="G116" s="260"/>
      <c r="H116" s="260"/>
      <c r="I116" s="260"/>
    </row>
    <row r="117" spans="1:9">
      <c r="A117" s="797"/>
      <c r="B117" s="800"/>
      <c r="C117" s="191" t="s">
        <v>33</v>
      </c>
      <c r="D117" s="568" t="e">
        <f>IF(E117='Parametre - Agendové IS'!#REF!,"OK","Chyba počtu FTE")</f>
        <v>#REF!</v>
      </c>
      <c r="E117" s="569">
        <f t="shared" si="3"/>
        <v>0</v>
      </c>
      <c r="F117" s="260"/>
      <c r="G117" s="260"/>
      <c r="H117" s="260"/>
      <c r="I117" s="260"/>
    </row>
    <row r="118" spans="1:9" ht="16" thickBot="1">
      <c r="A118" s="797"/>
      <c r="B118" s="800"/>
      <c r="C118" s="191" t="s">
        <v>34</v>
      </c>
      <c r="D118" s="570" t="e">
        <f>IF(E118='Parametre - Agendové IS'!#REF!,"OK","Chyba počtu FTE")</f>
        <v>#REF!</v>
      </c>
      <c r="E118" s="571">
        <f t="shared" si="3"/>
        <v>0</v>
      </c>
      <c r="F118" s="261"/>
      <c r="G118" s="261"/>
      <c r="H118" s="261"/>
      <c r="I118" s="261"/>
    </row>
    <row r="119" spans="1:9">
      <c r="A119" s="796" t="s">
        <v>41</v>
      </c>
      <c r="B119" s="799" t="s">
        <v>37</v>
      </c>
      <c r="C119" s="194" t="s">
        <v>25</v>
      </c>
      <c r="D119" s="567" t="e">
        <f>IF(E119='Parametre - Agendové IS'!#REF!,"OK","Chyba počtu podaní")</f>
        <v>#REF!</v>
      </c>
      <c r="E119" s="572">
        <f t="shared" si="3"/>
        <v>0</v>
      </c>
      <c r="F119" s="259"/>
      <c r="G119" s="259"/>
      <c r="H119" s="259"/>
      <c r="I119" s="259"/>
    </row>
    <row r="120" spans="1:9">
      <c r="A120" s="797"/>
      <c r="B120" s="800"/>
      <c r="C120" s="191" t="s">
        <v>26</v>
      </c>
      <c r="D120" s="568" t="e">
        <f>IF(E120='Parametre - Agendové IS'!#REF!,"OK","Chyba počtu podaní")</f>
        <v>#REF!</v>
      </c>
      <c r="E120" s="569">
        <f t="shared" si="3"/>
        <v>0</v>
      </c>
      <c r="F120" s="260"/>
      <c r="G120" s="260"/>
      <c r="H120" s="260"/>
      <c r="I120" s="260"/>
    </row>
    <row r="121" spans="1:9">
      <c r="A121" s="797"/>
      <c r="B121" s="800"/>
      <c r="C121" s="191" t="s">
        <v>27</v>
      </c>
      <c r="D121" s="568" t="e">
        <f>IF(E121='Parametre - Agendové IS'!#REF!,"OK","Chyba počtu podaní")</f>
        <v>#REF!</v>
      </c>
      <c r="E121" s="569">
        <f t="shared" si="3"/>
        <v>0</v>
      </c>
      <c r="F121" s="260"/>
      <c r="G121" s="260"/>
      <c r="H121" s="260"/>
      <c r="I121" s="260"/>
    </row>
    <row r="122" spans="1:9">
      <c r="A122" s="797"/>
      <c r="B122" s="800"/>
      <c r="C122" s="191" t="s">
        <v>28</v>
      </c>
      <c r="D122" s="568" t="e">
        <f>IF(E122='Parametre - Agendové IS'!#REF!,"OK","Chyba počtu podaní")</f>
        <v>#REF!</v>
      </c>
      <c r="E122" s="569">
        <f t="shared" si="3"/>
        <v>0</v>
      </c>
      <c r="F122" s="260"/>
      <c r="G122" s="260"/>
      <c r="H122" s="260"/>
      <c r="I122" s="260"/>
    </row>
    <row r="123" spans="1:9">
      <c r="A123" s="797"/>
      <c r="B123" s="800"/>
      <c r="C123" s="191" t="s">
        <v>29</v>
      </c>
      <c r="D123" s="568" t="e">
        <f>IF(E123='Parametre - Agendové IS'!#REF!,"OK","Chyba počtu podaní")</f>
        <v>#REF!</v>
      </c>
      <c r="E123" s="569">
        <f t="shared" si="3"/>
        <v>0</v>
      </c>
      <c r="F123" s="260"/>
      <c r="G123" s="260"/>
      <c r="H123" s="260"/>
      <c r="I123" s="260"/>
    </row>
    <row r="124" spans="1:9">
      <c r="A124" s="797"/>
      <c r="B124" s="800"/>
      <c r="C124" s="191" t="s">
        <v>30</v>
      </c>
      <c r="D124" s="568" t="e">
        <f>IF(E124='Parametre - Agendové IS'!#REF!,"OK","Chyba počtu podaní")</f>
        <v>#REF!</v>
      </c>
      <c r="E124" s="569">
        <f t="shared" si="3"/>
        <v>0</v>
      </c>
      <c r="F124" s="260"/>
      <c r="G124" s="260"/>
      <c r="H124" s="260"/>
      <c r="I124" s="260"/>
    </row>
    <row r="125" spans="1:9">
      <c r="A125" s="797"/>
      <c r="B125" s="800"/>
      <c r="C125" s="191" t="s">
        <v>31</v>
      </c>
      <c r="D125" s="568" t="e">
        <f>IF(E125='Parametre - Agendové IS'!#REF!,"OK","Chyba počtu podaní")</f>
        <v>#REF!</v>
      </c>
      <c r="E125" s="569">
        <f t="shared" si="3"/>
        <v>0</v>
      </c>
      <c r="F125" s="260"/>
      <c r="G125" s="260"/>
      <c r="H125" s="260"/>
      <c r="I125" s="260"/>
    </row>
    <row r="126" spans="1:9">
      <c r="A126" s="797"/>
      <c r="B126" s="800"/>
      <c r="C126" s="191" t="s">
        <v>32</v>
      </c>
      <c r="D126" s="568" t="e">
        <f>IF(E126='Parametre - Agendové IS'!#REF!,"OK","Chyba počtu podaní")</f>
        <v>#REF!</v>
      </c>
      <c r="E126" s="569">
        <f t="shared" si="3"/>
        <v>0</v>
      </c>
      <c r="F126" s="260"/>
      <c r="G126" s="260"/>
      <c r="H126" s="260"/>
      <c r="I126" s="260"/>
    </row>
    <row r="127" spans="1:9">
      <c r="A127" s="797"/>
      <c r="B127" s="800"/>
      <c r="C127" s="191" t="s">
        <v>33</v>
      </c>
      <c r="D127" s="568" t="e">
        <f>IF(E127='Parametre - Agendové IS'!#REF!,"OK","Chyba počtu podaní")</f>
        <v>#REF!</v>
      </c>
      <c r="E127" s="569">
        <f t="shared" si="3"/>
        <v>0</v>
      </c>
      <c r="F127" s="260"/>
      <c r="G127" s="260"/>
      <c r="H127" s="260"/>
      <c r="I127" s="260"/>
    </row>
    <row r="128" spans="1:9" ht="16" thickBot="1">
      <c r="A128" s="798"/>
      <c r="B128" s="801"/>
      <c r="C128" s="192" t="s">
        <v>34</v>
      </c>
      <c r="D128" s="568" t="e">
        <f>IF(E128='Parametre - Agendové IS'!#REF!,"OK","Chyba počtu podaní")</f>
        <v>#REF!</v>
      </c>
      <c r="E128" s="569">
        <f t="shared" si="3"/>
        <v>0</v>
      </c>
      <c r="F128" s="260"/>
      <c r="G128" s="260"/>
      <c r="H128" s="260"/>
      <c r="I128" s="260"/>
    </row>
    <row r="129" spans="1:9">
      <c r="A129" s="796" t="s">
        <v>39</v>
      </c>
      <c r="B129" s="799" t="s">
        <v>13</v>
      </c>
      <c r="C129" s="194" t="s">
        <v>25</v>
      </c>
      <c r="D129" s="567" t="e">
        <f>IF(E129='Parametre - Agendové IS'!#REF!,"OK","Chyba")</f>
        <v>#REF!</v>
      </c>
      <c r="E129" s="572">
        <f t="shared" si="3"/>
        <v>0</v>
      </c>
      <c r="F129" s="259"/>
      <c r="G129" s="259"/>
      <c r="H129" s="259"/>
      <c r="I129" s="259"/>
    </row>
    <row r="130" spans="1:9">
      <c r="A130" s="797"/>
      <c r="B130" s="800"/>
      <c r="C130" s="191" t="s">
        <v>26</v>
      </c>
      <c r="D130" s="568" t="e">
        <f>IF(E130='Parametre - Agendové IS'!#REF!,"OK","Chyba")</f>
        <v>#REF!</v>
      </c>
      <c r="E130" s="569">
        <f t="shared" si="3"/>
        <v>0</v>
      </c>
      <c r="F130" s="260"/>
      <c r="G130" s="260"/>
      <c r="H130" s="260"/>
      <c r="I130" s="260"/>
    </row>
    <row r="131" spans="1:9">
      <c r="A131" s="797"/>
      <c r="B131" s="800"/>
      <c r="C131" s="191" t="s">
        <v>27</v>
      </c>
      <c r="D131" s="568" t="e">
        <f>IF(E131='Parametre - Agendové IS'!#REF!,"OK","Chyba")</f>
        <v>#REF!</v>
      </c>
      <c r="E131" s="569">
        <f t="shared" si="3"/>
        <v>0</v>
      </c>
      <c r="F131" s="260"/>
      <c r="G131" s="260"/>
      <c r="H131" s="260"/>
      <c r="I131" s="260"/>
    </row>
    <row r="132" spans="1:9">
      <c r="A132" s="797"/>
      <c r="B132" s="800"/>
      <c r="C132" s="191" t="s">
        <v>28</v>
      </c>
      <c r="D132" s="568" t="e">
        <f>IF(E132='Parametre - Agendové IS'!#REF!,"OK","Chyba")</f>
        <v>#REF!</v>
      </c>
      <c r="E132" s="569">
        <f t="shared" si="3"/>
        <v>0</v>
      </c>
      <c r="F132" s="260"/>
      <c r="G132" s="260"/>
      <c r="H132" s="260"/>
      <c r="I132" s="260"/>
    </row>
    <row r="133" spans="1:9">
      <c r="A133" s="797"/>
      <c r="B133" s="800"/>
      <c r="C133" s="191" t="s">
        <v>29</v>
      </c>
      <c r="D133" s="568" t="e">
        <f>IF(E133='Parametre - Agendové IS'!#REF!,"OK","Chyba")</f>
        <v>#REF!</v>
      </c>
      <c r="E133" s="569">
        <f t="shared" si="3"/>
        <v>0</v>
      </c>
      <c r="F133" s="260"/>
      <c r="G133" s="260"/>
      <c r="H133" s="260"/>
      <c r="I133" s="260"/>
    </row>
    <row r="134" spans="1:9">
      <c r="A134" s="797"/>
      <c r="B134" s="800"/>
      <c r="C134" s="191" t="s">
        <v>30</v>
      </c>
      <c r="D134" s="568" t="e">
        <f>IF(E134='Parametre - Agendové IS'!#REF!,"OK","Chyba")</f>
        <v>#REF!</v>
      </c>
      <c r="E134" s="569">
        <f t="shared" si="3"/>
        <v>0</v>
      </c>
      <c r="F134" s="260"/>
      <c r="G134" s="260"/>
      <c r="H134" s="260"/>
      <c r="I134" s="260"/>
    </row>
    <row r="135" spans="1:9">
      <c r="A135" s="797"/>
      <c r="B135" s="800"/>
      <c r="C135" s="191" t="s">
        <v>31</v>
      </c>
      <c r="D135" s="568" t="e">
        <f>IF(E135='Parametre - Agendové IS'!#REF!,"OK","Chyba")</f>
        <v>#REF!</v>
      </c>
      <c r="E135" s="569">
        <f t="shared" si="3"/>
        <v>0</v>
      </c>
      <c r="F135" s="260"/>
      <c r="G135" s="260"/>
      <c r="H135" s="260"/>
      <c r="I135" s="260"/>
    </row>
    <row r="136" spans="1:9">
      <c r="A136" s="797"/>
      <c r="B136" s="800"/>
      <c r="C136" s="191" t="s">
        <v>32</v>
      </c>
      <c r="D136" s="568" t="e">
        <f>IF(E136='Parametre - Agendové IS'!#REF!,"OK","Chyba")</f>
        <v>#REF!</v>
      </c>
      <c r="E136" s="569">
        <f t="shared" si="3"/>
        <v>0</v>
      </c>
      <c r="F136" s="260"/>
      <c r="G136" s="260"/>
      <c r="H136" s="260"/>
      <c r="I136" s="260"/>
    </row>
    <row r="137" spans="1:9">
      <c r="A137" s="797"/>
      <c r="B137" s="800"/>
      <c r="C137" s="191" t="s">
        <v>33</v>
      </c>
      <c r="D137" s="568" t="e">
        <f>IF(E137='Parametre - Agendové IS'!#REF!,"OK","Chyba")</f>
        <v>#REF!</v>
      </c>
      <c r="E137" s="569">
        <f t="shared" si="3"/>
        <v>0</v>
      </c>
      <c r="F137" s="260"/>
      <c r="G137" s="260"/>
      <c r="H137" s="260"/>
      <c r="I137" s="260"/>
    </row>
    <row r="138" spans="1:9" ht="16" thickBot="1">
      <c r="A138" s="798"/>
      <c r="B138" s="801"/>
      <c r="C138" s="192" t="s">
        <v>34</v>
      </c>
      <c r="D138" s="568" t="e">
        <f>IF(E138='Parametre - Agendové IS'!#REF!,"OK","Chyba")</f>
        <v>#REF!</v>
      </c>
      <c r="E138" s="569">
        <f t="shared" si="3"/>
        <v>0</v>
      </c>
      <c r="F138" s="260"/>
      <c r="G138" s="260"/>
      <c r="H138" s="260"/>
      <c r="I138" s="260"/>
    </row>
  </sheetData>
  <mergeCells count="32">
    <mergeCell ref="A119:A128"/>
    <mergeCell ref="B119:B128"/>
    <mergeCell ref="A109:A118"/>
    <mergeCell ref="B109:B118"/>
    <mergeCell ref="A84:A93"/>
    <mergeCell ref="B84:B93"/>
    <mergeCell ref="A107:C108"/>
    <mergeCell ref="D107:E107"/>
    <mergeCell ref="D72:E72"/>
    <mergeCell ref="D37:E37"/>
    <mergeCell ref="D2:E2"/>
    <mergeCell ref="A2:C3"/>
    <mergeCell ref="B4:B13"/>
    <mergeCell ref="A14:A23"/>
    <mergeCell ref="B14:B23"/>
    <mergeCell ref="A4:A13"/>
    <mergeCell ref="A129:A138"/>
    <mergeCell ref="B129:B138"/>
    <mergeCell ref="A24:A33"/>
    <mergeCell ref="B24:B33"/>
    <mergeCell ref="A59:A68"/>
    <mergeCell ref="B59:B68"/>
    <mergeCell ref="A94:A103"/>
    <mergeCell ref="B94:B103"/>
    <mergeCell ref="A37:C38"/>
    <mergeCell ref="A39:A48"/>
    <mergeCell ref="B39:B48"/>
    <mergeCell ref="A49:A58"/>
    <mergeCell ref="B49:B58"/>
    <mergeCell ref="A72:C73"/>
    <mergeCell ref="A74:A83"/>
    <mergeCell ref="B74:B83"/>
  </mergeCells>
  <pageMargins left="0.7" right="0.7" top="0.75" bottom="0.75" header="0.3" footer="0.3"/>
  <pageSetup paperSize="9" scale="3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CC"/>
  </sheetPr>
  <dimension ref="A1:V32"/>
  <sheetViews>
    <sheetView view="pageBreakPreview" zoomScale="60" zoomScaleNormal="100" workbookViewId="0">
      <selection sqref="A1:C1"/>
    </sheetView>
  </sheetViews>
  <sheetFormatPr baseColWidth="10" defaultColWidth="9.1640625" defaultRowHeight="15"/>
  <cols>
    <col min="1" max="1" width="9.1640625" style="513"/>
    <col min="2" max="2" width="9.1640625" style="513" customWidth="1"/>
    <col min="3" max="3" width="32" style="513" customWidth="1"/>
    <col min="4" max="6" width="13.5" style="513" bestFit="1" customWidth="1"/>
    <col min="7" max="7" width="11.6640625" style="513" bestFit="1" customWidth="1"/>
    <col min="8" max="8" width="19.83203125" style="513" customWidth="1"/>
    <col min="9" max="9" width="13.83203125" style="513" bestFit="1" customWidth="1"/>
    <col min="10" max="14" width="9.1640625" style="513"/>
    <col min="15" max="15" width="32.33203125" style="513" customWidth="1"/>
    <col min="16" max="18" width="15.5" style="513" bestFit="1" customWidth="1"/>
    <col min="19" max="19" width="12.83203125" style="513" bestFit="1" customWidth="1"/>
    <col min="20" max="20" width="20.5" style="513" customWidth="1"/>
    <col min="21" max="21" width="15.5" style="513" bestFit="1" customWidth="1"/>
    <col min="22" max="16384" width="9.1640625" style="513"/>
  </cols>
  <sheetData>
    <row r="1" spans="1:21" ht="21.75" customHeight="1" thickBot="1">
      <c r="A1" s="690" t="s">
        <v>358</v>
      </c>
      <c r="B1" s="690"/>
      <c r="C1" s="690"/>
      <c r="D1" s="512"/>
      <c r="E1" s="512"/>
      <c r="F1" s="512"/>
      <c r="G1" s="512"/>
      <c r="H1" s="512"/>
      <c r="I1" s="512"/>
      <c r="J1" s="512"/>
      <c r="K1" s="512"/>
      <c r="L1" s="512"/>
      <c r="M1" s="690" t="s">
        <v>359</v>
      </c>
      <c r="N1" s="690"/>
      <c r="O1" s="690"/>
    </row>
    <row r="2" spans="1:21" ht="32">
      <c r="A2" s="691"/>
      <c r="B2" s="692"/>
      <c r="C2" s="693"/>
      <c r="D2" s="605" t="str">
        <f>'Parametre - Agendové IS'!G1</f>
        <v xml:space="preserve"> Schvaľovanie (prevádzok, subjektov, činností,  produktov) </v>
      </c>
      <c r="E2" s="605" t="str">
        <f>'Parametre - Agendové IS'!J1</f>
        <v xml:space="preserve"> Registrácia (prevádzok, subjektov, činností, osoby)  </v>
      </c>
      <c r="F2" s="605" t="str">
        <f>'Parametre - Agendové IS'!M1</f>
        <v xml:space="preserve">  Sledovanie nákaz a výkazníctvo - ADNS hlásenia </v>
      </c>
      <c r="G2" s="606" t="e">
        <f>'Parametre - Agendové IS'!#REF!</f>
        <v>#REF!</v>
      </c>
      <c r="H2" s="608" t="s">
        <v>348</v>
      </c>
      <c r="I2" s="607" t="s">
        <v>107</v>
      </c>
      <c r="M2" s="691"/>
      <c r="N2" s="692"/>
      <c r="O2" s="693"/>
      <c r="P2" s="605" t="str">
        <f>D2</f>
        <v xml:space="preserve"> Schvaľovanie (prevádzok, subjektov, činností,  produktov) </v>
      </c>
      <c r="Q2" s="605" t="str">
        <f>E2</f>
        <v xml:space="preserve"> Registrácia (prevádzok, subjektov, činností, osoby)  </v>
      </c>
      <c r="R2" s="605" t="str">
        <f>F2</f>
        <v xml:space="preserve">  Sledovanie nákaz a výkazníctvo - ADNS hlásenia </v>
      </c>
      <c r="S2" s="606" t="e">
        <f>G2</f>
        <v>#REF!</v>
      </c>
      <c r="T2" s="608" t="s">
        <v>348</v>
      </c>
      <c r="U2" s="607" t="s">
        <v>107</v>
      </c>
    </row>
    <row r="3" spans="1:21">
      <c r="A3" s="372" t="s">
        <v>363</v>
      </c>
      <c r="B3" s="373"/>
      <c r="C3" s="374"/>
      <c r="D3" s="375">
        <f>D4+D5+D9+D13+D14</f>
        <v>1090802.9055163162</v>
      </c>
      <c r="E3" s="375">
        <f>E4+E5+E9+E13+E14</f>
        <v>622946.04837345926</v>
      </c>
      <c r="F3" s="375">
        <f>F4+F5+F9+F13+F14</f>
        <v>558950.90551631642</v>
      </c>
      <c r="G3" s="376" t="e">
        <f>G4+G5+G9+G13+G14</f>
        <v>#REF!</v>
      </c>
      <c r="H3" s="375">
        <f>H5+H9+H13+H14</f>
        <v>226373.46666666665</v>
      </c>
      <c r="I3" s="514" t="e">
        <f>SUM(D3:H3)</f>
        <v>#REF!</v>
      </c>
      <c r="M3" s="372" t="s">
        <v>363</v>
      </c>
      <c r="N3" s="373"/>
      <c r="O3" s="374"/>
      <c r="P3" s="375">
        <f>P4+P5+P9+P13+P14</f>
        <v>1187896</v>
      </c>
      <c r="Q3" s="375">
        <f>Q4+Q5+Q9+Q13+Q14</f>
        <v>708628</v>
      </c>
      <c r="R3" s="375">
        <f>R4+R5+R9+R13+R14</f>
        <v>643072</v>
      </c>
      <c r="S3" s="376" t="e">
        <f>S4+S5+S9+S13+S14</f>
        <v>#REF!</v>
      </c>
      <c r="T3" s="375">
        <f>T5+T9+T13+T14</f>
        <v>237626.8</v>
      </c>
      <c r="U3" s="514" t="e">
        <f>SUM(P3:T3)</f>
        <v>#REF!</v>
      </c>
    </row>
    <row r="4" spans="1:21">
      <c r="A4" s="377"/>
      <c r="B4" s="378" t="s">
        <v>68</v>
      </c>
      <c r="C4" s="379"/>
      <c r="D4" s="536">
        <f>'Parametre - Agendové IS'!I106+NPV(Faktory!$D$5,'Parametre - Agendové IS'!I107:I115)</f>
        <v>0</v>
      </c>
      <c r="E4" s="536">
        <f>'Parametre - Agendové IS'!L106+NPV(Faktory!$D$5,'Parametre - Agendové IS'!L107:L115)</f>
        <v>0</v>
      </c>
      <c r="F4" s="536">
        <f>'Parametre - Agendové IS'!O106+NPV(Faktory!$D$5,'Parametre - Agendové IS'!O107:O115)</f>
        <v>0</v>
      </c>
      <c r="G4" s="537" t="e">
        <f>'Parametre - Agendové IS'!#REF!+NPV(Faktory!$D$5,'Parametre - Agendové IS'!#REF!)</f>
        <v>#REF!</v>
      </c>
      <c r="H4" s="611" t="s">
        <v>219</v>
      </c>
      <c r="I4" s="538" t="e">
        <f>SUM(D4:H4)</f>
        <v>#REF!</v>
      </c>
      <c r="M4" s="377"/>
      <c r="N4" s="378" t="s">
        <v>68</v>
      </c>
      <c r="O4" s="379"/>
      <c r="P4" s="536">
        <f>SUM('Parametre - Agendové IS'!I106:I115)</f>
        <v>0</v>
      </c>
      <c r="Q4" s="536">
        <f>SUM('Parametre - Agendové IS'!L106:L115)</f>
        <v>0</v>
      </c>
      <c r="R4" s="536">
        <f>SUM('Parametre - Agendové IS'!O106:O115)</f>
        <v>0</v>
      </c>
      <c r="S4" s="537" t="e">
        <f>SUM('Parametre - Agendové IS'!#REF!)</f>
        <v>#REF!</v>
      </c>
      <c r="T4" s="611" t="s">
        <v>219</v>
      </c>
      <c r="U4" s="538" t="e">
        <f>SUM(P4:T4)</f>
        <v>#REF!</v>
      </c>
    </row>
    <row r="5" spans="1:21">
      <c r="A5" s="377"/>
      <c r="B5" s="378" t="s">
        <v>217</v>
      </c>
      <c r="C5" s="379"/>
      <c r="D5" s="536">
        <f>SUM(D6:D8)</f>
        <v>796138</v>
      </c>
      <c r="E5" s="536">
        <f>SUM(E6:E8)</f>
        <v>366879.71428571432</v>
      </c>
      <c r="F5" s="536">
        <f>SUM(F6:F8)</f>
        <v>302884.57142857142</v>
      </c>
      <c r="G5" s="537">
        <f>SUM(G6:G8)</f>
        <v>348652.28571428568</v>
      </c>
      <c r="H5" s="536">
        <f>SUM(H6:H8)</f>
        <v>226373.46666666665</v>
      </c>
      <c r="I5" s="538">
        <f>SUM(D5:H5)</f>
        <v>2040928.0380952379</v>
      </c>
      <c r="M5" s="377"/>
      <c r="N5" s="378" t="s">
        <v>217</v>
      </c>
      <c r="O5" s="379"/>
      <c r="P5" s="536">
        <f>SUM(P6:P8)</f>
        <v>815556</v>
      </c>
      <c r="Q5" s="536">
        <f>SUM(Q6:Q8)</f>
        <v>375828</v>
      </c>
      <c r="R5" s="536">
        <f>SUM(R6:R8)</f>
        <v>310272</v>
      </c>
      <c r="S5" s="537">
        <f>SUM(S6:S8)</f>
        <v>357156</v>
      </c>
      <c r="T5" s="536">
        <f>SUM(T6+T7)</f>
        <v>237626.8</v>
      </c>
      <c r="U5" s="538">
        <f>SUM(P5:T5)</f>
        <v>2096438.8</v>
      </c>
    </row>
    <row r="6" spans="1:21">
      <c r="A6" s="380"/>
      <c r="B6" s="381"/>
      <c r="C6" s="382" t="s">
        <v>109</v>
      </c>
      <c r="D6" s="539">
        <f>('TCO TO BE- SW'!F26+NPV(Faktory!$D$5,'TCO TO BE- SW'!F27:F35)+'TCO TO BE- SW'!F36+NPV(Faktory!$D$5,'TCO TO BE- SW'!F37:F45)+'TCO TO BE- SW'!F46+NPV(Faktory!$D$5,'TCO TO BE- SW'!F47:F55))</f>
        <v>796138</v>
      </c>
      <c r="E6" s="539">
        <f>('TCO TO BE- SW'!G26+NPV(Faktory!$D$5,'TCO TO BE- SW'!G27:G35)+'TCO TO BE- SW'!G36+NPV(Faktory!$D$5,'TCO TO BE- SW'!G37:G45)+'TCO TO BE- SW'!G46+NPV(Faktory!$D$5,'TCO TO BE- SW'!G47:G55))</f>
        <v>366879.71428571432</v>
      </c>
      <c r="F6" s="539">
        <f>('TCO TO BE- SW'!H26+NPV(Faktory!$D$5,'TCO TO BE- SW'!H27:H35)+'TCO TO BE- SW'!H36+NPV(Faktory!$D$5,'TCO TO BE- SW'!H37:H45)+'TCO TO BE- SW'!H46+NPV(Faktory!$D$5,'TCO TO BE- SW'!H47:H55))</f>
        <v>302884.57142857142</v>
      </c>
      <c r="G6" s="539">
        <f>('TCO TO BE- SW'!R26+NPV(Faktory!$D$5,'TCO TO BE- SW'!R27:R35)+'TCO TO BE- SW'!R36+NPV(Faktory!$D$5,'TCO TO BE- SW'!R37:R45)+'TCO TO BE- SW'!R46+NPV(Faktory!$D$5,'TCO TO BE- SW'!R47:R55))</f>
        <v>348652.28571428568</v>
      </c>
      <c r="H6" s="539">
        <f>('TCO TO BE- SW'!S26+NPV(Faktory!$D$5,'TCO TO BE- SW'!S27:S35)+'TCO TO BE- SW'!S36+NPV(Faktory!$D$5,'TCO TO BE- SW'!S37:S45)+'TCO TO BE- SW'!S46+NPV(Faktory!$D$5,'TCO TO BE- SW'!S47:S55))</f>
        <v>0</v>
      </c>
      <c r="I6" s="541">
        <f>SUM(D6:H6)</f>
        <v>1814554.5714285714</v>
      </c>
      <c r="M6" s="380"/>
      <c r="N6" s="381"/>
      <c r="O6" s="382" t="s">
        <v>109</v>
      </c>
      <c r="P6" s="539">
        <f>'TCO TO BE- SW'!F25</f>
        <v>815556</v>
      </c>
      <c r="Q6" s="539">
        <f>'TCO TO BE- SW'!G25</f>
        <v>375828</v>
      </c>
      <c r="R6" s="539">
        <f>'TCO TO BE- SW'!H25</f>
        <v>310272</v>
      </c>
      <c r="S6" s="539">
        <f>'TCO TO BE- SW'!R25</f>
        <v>357156</v>
      </c>
      <c r="T6" s="539">
        <f>'TCO TO BE- SW'!S25</f>
        <v>0</v>
      </c>
      <c r="U6" s="541">
        <f>SUM(P6:T6)</f>
        <v>1858812</v>
      </c>
    </row>
    <row r="7" spans="1:21">
      <c r="A7" s="380"/>
      <c r="B7" s="381"/>
      <c r="C7" s="382" t="s">
        <v>67</v>
      </c>
      <c r="D7" s="539">
        <f>('TCO TO BE- SW'!F5+NPV(Faktory!$D$5,'TCO TO BE- SW'!F6:F14)+'TCO TO BE- SW'!F15+NPV(Faktory!$D$5,'TCO TO BE- SW'!F16:F24))</f>
        <v>0</v>
      </c>
      <c r="E7" s="539">
        <f>('TCO TO BE- SW'!G5+NPV(Faktory!$D$5,'TCO TO BE- SW'!G6:G14)+'TCO TO BE- SW'!G15+NPV(Faktory!$D$5,'TCO TO BE- SW'!G16:G24))</f>
        <v>0</v>
      </c>
      <c r="F7" s="539">
        <f>('TCO TO BE- SW'!H5+NPV(Faktory!$D$5,'TCO TO BE- SW'!H6:H14)+'TCO TO BE- SW'!H15+NPV(Faktory!$D$5,'TCO TO BE- SW'!H16:H24))</f>
        <v>0</v>
      </c>
      <c r="G7" s="539">
        <f>('TCO TO BE- SW'!R5+NPV(Faktory!$D$5,'TCO TO BE- SW'!R6:R14)+'TCO TO BE- SW'!R15+NPV(Faktory!$D$5,'TCO TO BE- SW'!R16:R24))</f>
        <v>0</v>
      </c>
      <c r="H7" s="539">
        <f>('TCO TO BE- SW'!S5+NPV(Faktory!$D$5,'TCO TO BE- SW'!S6:S14)+'TCO TO BE- SW'!S15+NPV(Faktory!$D$5,'TCO TO BE- SW'!S16:S24))</f>
        <v>226373.46666666665</v>
      </c>
      <c r="I7" s="541">
        <f>SUM(D7:H7)</f>
        <v>226373.46666666665</v>
      </c>
      <c r="M7" s="380"/>
      <c r="N7" s="381"/>
      <c r="O7" s="382" t="s">
        <v>67</v>
      </c>
      <c r="P7" s="539">
        <f>'TCO TO BE- SW'!F4</f>
        <v>0</v>
      </c>
      <c r="Q7" s="539">
        <f>'TCO TO BE- SW'!G4</f>
        <v>0</v>
      </c>
      <c r="R7" s="539">
        <f>'TCO TO BE- SW'!H4</f>
        <v>0</v>
      </c>
      <c r="S7" s="539">
        <f>'TCO TO BE- SW'!R4</f>
        <v>0</v>
      </c>
      <c r="T7" s="539">
        <f>'TCO TO BE- SW'!S4</f>
        <v>237626.8</v>
      </c>
      <c r="U7" s="541">
        <f>SUM(P7:T7)</f>
        <v>237626.8</v>
      </c>
    </row>
    <row r="8" spans="1:21">
      <c r="A8" s="380"/>
      <c r="B8" s="381"/>
      <c r="C8" s="382" t="s">
        <v>66</v>
      </c>
      <c r="D8" s="539">
        <f>('TCO TO BE - HW'!F4+NPV(Faktory!$D$5,'TCO TO BE - HW'!F5:F13)+'TCO TO BE - HW'!F14+NPV(Faktory!$D$5,'TCO TO BE - HW'!F15:F23)+'TCO TO BE - HW'!F24+NPV(Faktory!$D$5,'TCO TO BE - HW'!F25:F33))</f>
        <v>0</v>
      </c>
      <c r="E8" s="539">
        <f>('TCO TO BE - HW'!G4+NPV(Faktory!$D$5,'TCO TO BE - HW'!G5:G13)+'TCO TO BE - HW'!G14+NPV(Faktory!$D$5,'TCO TO BE - HW'!G15:G23)+'TCO TO BE - HW'!G24+NPV(Faktory!$D$5,'TCO TO BE - HW'!G25:G33))</f>
        <v>0</v>
      </c>
      <c r="F8" s="539">
        <f>('TCO TO BE - HW'!H4+NPV(Faktory!$D$5,'TCO TO BE - HW'!H5:H13)+'TCO TO BE - HW'!H14+NPV(Faktory!$D$5,'TCO TO BE - HW'!H15:H23)+'TCO TO BE - HW'!H24+NPV(Faktory!$D$5,'TCO TO BE - HW'!H25:H33))</f>
        <v>0</v>
      </c>
      <c r="G8" s="539">
        <f>('TCO TO BE - HW'!I4+NPV(Faktory!$D$5,'TCO TO BE - HW'!I5:I13)+'TCO TO BE - HW'!I14+NPV(Faktory!$D$5,'TCO TO BE - HW'!I15:I23)+'TCO TO BE - HW'!I24+NPV(Faktory!$D$5,'TCO TO BE - HW'!I25:I33))</f>
        <v>0</v>
      </c>
      <c r="H8" s="542" t="s">
        <v>219</v>
      </c>
      <c r="I8" s="541">
        <f t="shared" ref="I8:I17" si="0">SUM(D8:G8)</f>
        <v>0</v>
      </c>
      <c r="M8" s="380"/>
      <c r="N8" s="381"/>
      <c r="O8" s="382" t="s">
        <v>66</v>
      </c>
      <c r="P8" s="539">
        <f>'TCO TO BE - HW'!F3</f>
        <v>0</v>
      </c>
      <c r="Q8" s="539">
        <f>'TCO TO BE - HW'!G3</f>
        <v>0</v>
      </c>
      <c r="R8" s="539">
        <f>'TCO TO BE - HW'!H3</f>
        <v>0</v>
      </c>
      <c r="S8" s="539">
        <f>'TCO TO BE - HW'!I3</f>
        <v>0</v>
      </c>
      <c r="T8" s="542" t="s">
        <v>219</v>
      </c>
      <c r="U8" s="541">
        <f t="shared" ref="U8:U23" si="1">SUM(P8:S8)</f>
        <v>0</v>
      </c>
    </row>
    <row r="9" spans="1:21">
      <c r="A9" s="377"/>
      <c r="B9" s="378" t="s">
        <v>218</v>
      </c>
      <c r="C9" s="379"/>
      <c r="D9" s="536">
        <f>SUM(D10:D12)</f>
        <v>256066.33408774494</v>
      </c>
      <c r="E9" s="536">
        <f>SUM(E10:E12)</f>
        <v>256066.33408774494</v>
      </c>
      <c r="F9" s="536">
        <f>SUM(F10:F12)</f>
        <v>256066.33408774494</v>
      </c>
      <c r="G9" s="537">
        <f>SUM(G10:G12)</f>
        <v>0</v>
      </c>
      <c r="H9" s="536">
        <f>SUM(H10:H12)</f>
        <v>0</v>
      </c>
      <c r="I9" s="538">
        <f>SUM(D9:H9)</f>
        <v>768199.00226323481</v>
      </c>
      <c r="M9" s="377"/>
      <c r="N9" s="378" t="s">
        <v>218</v>
      </c>
      <c r="O9" s="379"/>
      <c r="P9" s="536">
        <f>SUM(P10:P12)</f>
        <v>332800</v>
      </c>
      <c r="Q9" s="536">
        <f>SUM(Q10:Q12)</f>
        <v>332800</v>
      </c>
      <c r="R9" s="536">
        <f>SUM(R10:R12)</f>
        <v>332800</v>
      </c>
      <c r="S9" s="537">
        <f>SUM(S10:S12)</f>
        <v>0</v>
      </c>
      <c r="T9" s="536">
        <f>SUM(T10+T11)</f>
        <v>0</v>
      </c>
      <c r="U9" s="538">
        <f>SUM(P9:T9)</f>
        <v>998400</v>
      </c>
    </row>
    <row r="10" spans="1:21">
      <c r="A10" s="380"/>
      <c r="B10" s="381"/>
      <c r="C10" s="382" t="s">
        <v>109</v>
      </c>
      <c r="D10" s="539">
        <f>('TCO TO BE- SW'!F79+NPV(Faktory!$D$5,'TCO TO BE- SW'!F80:F88)+'TCO TO BE- SW'!F89+NPV(Faktory!$D$5,'TCO TO BE- SW'!F90:F98)+'TCO TO BE- SW'!F99+NPV(Faktory!$D$5,'TCO TO BE- SW'!F100:F108)+'TCO TO BE- SW'!F109+NPV(Faktory!$D$5,'TCO TO BE- SW'!F110:F118)+'TCO TO BE- SW'!F119+NPV(Faktory!$D$5,'TCO TO BE- SW'!F120:F128))</f>
        <v>256066.33408774494</v>
      </c>
      <c r="E10" s="539">
        <f>('TCO TO BE- SW'!G79+NPV(Faktory!$D$5,'TCO TO BE- SW'!G80:G88)+'TCO TO BE- SW'!G89+NPV(Faktory!$D$5,'TCO TO BE- SW'!G90:G98)+'TCO TO BE- SW'!G99+NPV(Faktory!$D$5,'TCO TO BE- SW'!G100:G108)+'TCO TO BE- SW'!G109+NPV(Faktory!$D$5,'TCO TO BE- SW'!G110:G118)+'TCO TO BE- SW'!G119+NPV(Faktory!$D$5,'TCO TO BE- SW'!G120:G128))</f>
        <v>256066.33408774494</v>
      </c>
      <c r="F10" s="539">
        <f>('TCO TO BE- SW'!H79+NPV(Faktory!$D$5,'TCO TO BE- SW'!H80:H88)+'TCO TO BE- SW'!H89+NPV(Faktory!$D$5,'TCO TO BE- SW'!H90:H98)+'TCO TO BE- SW'!H99+NPV(Faktory!$D$5,'TCO TO BE- SW'!H100:H108)+'TCO TO BE- SW'!H109+NPV(Faktory!$D$5,'TCO TO BE- SW'!H110:H118)+'TCO TO BE- SW'!H119+NPV(Faktory!$D$5,'TCO TO BE- SW'!H120:H128))</f>
        <v>256066.33408774494</v>
      </c>
      <c r="G10" s="539">
        <f>('TCO TO BE- SW'!R79+NPV(Faktory!$D$5,'TCO TO BE- SW'!R80:R88)+'TCO TO BE- SW'!R89+NPV(Faktory!$D$5,'TCO TO BE- SW'!R90:R98)+'TCO TO BE- SW'!R99+NPV(Faktory!$D$5,'TCO TO BE- SW'!R100:R108)+'TCO TO BE- SW'!R109+NPV(Faktory!$D$5,'TCO TO BE- SW'!R110:R118)+'TCO TO BE- SW'!R119+NPV(Faktory!$D$5,'TCO TO BE- SW'!R120:R128))</f>
        <v>0</v>
      </c>
      <c r="H10" s="539">
        <f>('TCO TO BE- SW'!S79+NPV(Faktory!$D$5,'TCO TO BE- SW'!S80:S88)+'TCO TO BE- SW'!S89+NPV(Faktory!$D$5,'TCO TO BE- SW'!S90:S98)+'TCO TO BE- SW'!S99+NPV(Faktory!$D$5,'TCO TO BE- SW'!S100:S108)+'TCO TO BE- SW'!S109+NPV(Faktory!$D$5,'TCO TO BE- SW'!S110:S118)+'TCO TO BE- SW'!S119+NPV(Faktory!$D$5,'TCO TO BE- SW'!S120:S128))</f>
        <v>0</v>
      </c>
      <c r="I10" s="541">
        <f>SUM(D10:H10)</f>
        <v>768199.00226323481</v>
      </c>
      <c r="M10" s="380"/>
      <c r="N10" s="381"/>
      <c r="O10" s="382" t="s">
        <v>109</v>
      </c>
      <c r="P10" s="539">
        <f>'TCO TO BE- SW'!F78</f>
        <v>332800</v>
      </c>
      <c r="Q10" s="539">
        <f>'TCO TO BE- SW'!G78</f>
        <v>332800</v>
      </c>
      <c r="R10" s="539">
        <f>'TCO TO BE- SW'!H78</f>
        <v>332800</v>
      </c>
      <c r="S10" s="539">
        <f>'TCO TO BE- SW'!R78</f>
        <v>0</v>
      </c>
      <c r="T10" s="539">
        <f>'TCO TO BE- SW'!S78</f>
        <v>0</v>
      </c>
      <c r="U10" s="541">
        <f>SUM(P10:T10)</f>
        <v>998400</v>
      </c>
    </row>
    <row r="11" spans="1:21">
      <c r="A11" s="380"/>
      <c r="B11" s="381"/>
      <c r="C11" s="382" t="s">
        <v>67</v>
      </c>
      <c r="D11" s="539">
        <f>('TCO TO BE- SW'!F58+NPV(Faktory!$D$5,'TCO TO BE- SW'!F59:F67)+'TCO TO BE- SW'!F68+NPV(Faktory!$D$5,'TCO TO BE- SW'!F69:F77))</f>
        <v>0</v>
      </c>
      <c r="E11" s="539">
        <f>('TCO TO BE- SW'!G58+NPV(Faktory!$D$5,'TCO TO BE- SW'!G59:G67)+'TCO TO BE- SW'!G68+NPV(Faktory!$D$5,'TCO TO BE- SW'!G69:G77))</f>
        <v>0</v>
      </c>
      <c r="F11" s="539">
        <f>('TCO TO BE- SW'!H58+NPV(Faktory!$D$5,'TCO TO BE- SW'!H59:H67)+'TCO TO BE- SW'!H68+NPV(Faktory!$D$5,'TCO TO BE- SW'!H69:H77))</f>
        <v>0</v>
      </c>
      <c r="G11" s="539">
        <f>('TCO TO BE- SW'!R58+NPV(Faktory!$D$5,'TCO TO BE- SW'!R59:R67)+'TCO TO BE- SW'!R68+NPV(Faktory!$D$5,'TCO TO BE- SW'!R69:R77))</f>
        <v>0</v>
      </c>
      <c r="H11" s="539">
        <f>('TCO TO BE- SW'!S58+NPV(Faktory!$D$5,'TCO TO BE- SW'!S59:S67)+'TCO TO BE- SW'!S68+NPV(Faktory!$D$5,'TCO TO BE- SW'!S69:S77))</f>
        <v>0</v>
      </c>
      <c r="I11" s="541">
        <f>SUM(D11:H11)</f>
        <v>0</v>
      </c>
      <c r="M11" s="380"/>
      <c r="N11" s="381"/>
      <c r="O11" s="382" t="s">
        <v>67</v>
      </c>
      <c r="P11" s="539">
        <f>'TCO TO BE- SW'!F57</f>
        <v>0</v>
      </c>
      <c r="Q11" s="539">
        <f>'TCO TO BE- SW'!G57</f>
        <v>0</v>
      </c>
      <c r="R11" s="539">
        <f>'TCO TO BE- SW'!H57</f>
        <v>0</v>
      </c>
      <c r="S11" s="539">
        <f>'TCO TO BE- SW'!R57</f>
        <v>0</v>
      </c>
      <c r="T11" s="539">
        <f>'TCO TO BE- SW'!S57</f>
        <v>0</v>
      </c>
      <c r="U11" s="541">
        <f>SUM(P11:T11)</f>
        <v>0</v>
      </c>
    </row>
    <row r="12" spans="1:21">
      <c r="A12" s="380"/>
      <c r="B12" s="381"/>
      <c r="C12" s="382" t="s">
        <v>66</v>
      </c>
      <c r="D12" s="539">
        <f>('TCO TO BE - HW'!F35+NPV(Faktory!$D$5,'TCO TO BE - HW'!F36:F44)+'TCO TO BE - HW'!F45+NPV(Faktory!$D$5,'TCO TO BE - HW'!F46:F54)+'TCO TO BE - HW'!F55+NPV(Faktory!$D$5,'TCO TO BE - HW'!F56:F64)+'TCO TO BE - HW'!F65+NPV(Faktory!$D$5,'TCO TO BE - HW'!F66:F74)+'TCO TO BE - HW'!F75+NPV(Faktory!$D$5,'TCO TO BE - HW'!F76:F84))</f>
        <v>0</v>
      </c>
      <c r="E12" s="539">
        <f>('TCO TO BE - HW'!G35+NPV(Faktory!$D$5,'TCO TO BE - HW'!G36:G44)+'TCO TO BE - HW'!G45+NPV(Faktory!$D$5,'TCO TO BE - HW'!G46:G54)+'TCO TO BE - HW'!G55+NPV(Faktory!$D$5,'TCO TO BE - HW'!G56:G64)+'TCO TO BE - HW'!G65+NPV(Faktory!$D$5,'TCO TO BE - HW'!G66:G74)+'TCO TO BE - HW'!G75+NPV(Faktory!$D$5,'TCO TO BE - HW'!G76:G84))</f>
        <v>0</v>
      </c>
      <c r="F12" s="539">
        <f>('TCO TO BE - HW'!H35+NPV(Faktory!$D$5,'TCO TO BE - HW'!H36:H44)+'TCO TO BE - HW'!H45+NPV(Faktory!$D$5,'TCO TO BE - HW'!H46:H54)+'TCO TO BE - HW'!H55+NPV(Faktory!$D$5,'TCO TO BE - HW'!H56:H64)+'TCO TO BE - HW'!H65+NPV(Faktory!$D$5,'TCO TO BE - HW'!H66:H74)+'TCO TO BE - HW'!H75+NPV(Faktory!$D$5,'TCO TO BE - HW'!H76:H84))</f>
        <v>0</v>
      </c>
      <c r="G12" s="539">
        <f>('TCO TO BE - HW'!I35+NPV(Faktory!$D$5,'TCO TO BE - HW'!I36:I44)+'TCO TO BE - HW'!I45+NPV(Faktory!$D$5,'TCO TO BE - HW'!I46:I54)+'TCO TO BE - HW'!I55+NPV(Faktory!$D$5,'TCO TO BE - HW'!I56:I64)+'TCO TO BE - HW'!I65+NPV(Faktory!$D$5,'TCO TO BE - HW'!I66:I74)+'TCO TO BE - HW'!I75+NPV(Faktory!$D$5,'TCO TO BE - HW'!I76:I84))</f>
        <v>0</v>
      </c>
      <c r="H12" s="542" t="s">
        <v>219</v>
      </c>
      <c r="I12" s="541">
        <f t="shared" si="0"/>
        <v>0</v>
      </c>
      <c r="M12" s="380"/>
      <c r="N12" s="381"/>
      <c r="O12" s="382" t="s">
        <v>66</v>
      </c>
      <c r="P12" s="539">
        <f>'TCO TO BE - HW'!F34</f>
        <v>0</v>
      </c>
      <c r="Q12" s="539">
        <f>'TCO TO BE - HW'!G34</f>
        <v>0</v>
      </c>
      <c r="R12" s="539">
        <f>'TCO TO BE - HW'!H34</f>
        <v>0</v>
      </c>
      <c r="S12" s="539">
        <f>'TCO TO BE - HW'!I34</f>
        <v>0</v>
      </c>
      <c r="T12" s="542" t="s">
        <v>219</v>
      </c>
      <c r="U12" s="541">
        <f t="shared" si="1"/>
        <v>0</v>
      </c>
    </row>
    <row r="13" spans="1:21">
      <c r="A13" s="380"/>
      <c r="B13" s="378" t="s">
        <v>319</v>
      </c>
      <c r="C13" s="379"/>
      <c r="D13" s="614">
        <f>'TCO TO BE- SW'!F130+NPV(0.05,'TCO TO BE- SW'!F131:F139)+'TCO TO BE- SW'!F140+NPV(0.05,'TCO TO BE- SW'!F141:F149)</f>
        <v>38598.571428571428</v>
      </c>
      <c r="E13" s="614">
        <f>'TCO TO BE- SW'!G130+NPV(0.05,'TCO TO BE- SW'!G131:G139)+'TCO TO BE- SW'!G140+NPV(0.05,'TCO TO BE- SW'!G141:G149)</f>
        <v>0</v>
      </c>
      <c r="F13" s="614">
        <f>'TCO TO BE- SW'!H130+NPV(0.05,'TCO TO BE- SW'!H131:H139)+'TCO TO BE- SW'!H140+NPV(0.05,'TCO TO BE- SW'!H141:H149)</f>
        <v>0</v>
      </c>
      <c r="G13" s="615">
        <f>'TCO TO BE- SW'!R130+NPV(0.05,'TCO TO BE- SW'!R131:R139)+'TCO TO BE- SW'!R140+NPV(0.05,'TCO TO BE- SW'!R141:R149)</f>
        <v>0</v>
      </c>
      <c r="H13" s="614">
        <f>'TCO TO BE- SW'!S130+NPV(0.05,'TCO TO BE- SW'!S131:S139)+'TCO TO BE- SW'!S140+NPV(0.05,'TCO TO BE- SW'!S141:S149)</f>
        <v>0</v>
      </c>
      <c r="I13" s="538">
        <f>SUM(D13:H13)</f>
        <v>38598.571428571428</v>
      </c>
      <c r="M13" s="380"/>
      <c r="N13" s="378" t="s">
        <v>319</v>
      </c>
      <c r="O13" s="379"/>
      <c r="P13" s="614">
        <f>'TCO TO BE- SW'!F129</f>
        <v>39540</v>
      </c>
      <c r="Q13" s="614">
        <f>'TCO TO BE- SW'!G129</f>
        <v>0</v>
      </c>
      <c r="R13" s="614">
        <f>'TCO TO BE- SW'!H129</f>
        <v>0</v>
      </c>
      <c r="S13" s="615">
        <f>'TCO TO BE- SW'!R129</f>
        <v>0</v>
      </c>
      <c r="T13" s="614">
        <f>'TCO TO BE- SW'!S129</f>
        <v>0</v>
      </c>
      <c r="U13" s="538">
        <f>SUM(P13:T13)</f>
        <v>39540</v>
      </c>
    </row>
    <row r="14" spans="1:21">
      <c r="A14" s="380"/>
      <c r="B14" s="378" t="s">
        <v>349</v>
      </c>
      <c r="C14" s="379"/>
      <c r="D14" s="614">
        <f>'TCO TO BE- SW'!F151+NPV(0.05,'TCO TO BE- SW'!F152:F160)+'TCO TO BE- SW'!F161+NPV(0.05,'TCO TO BE- SW'!F162:F170)</f>
        <v>0</v>
      </c>
      <c r="E14" s="614">
        <f>'TCO TO BE- SW'!G151+NPV(0.05,'TCO TO BE- SW'!G152:G160)+'TCO TO BE- SW'!G161+NPV(0.05,'TCO TO BE- SW'!G162:G170)</f>
        <v>0</v>
      </c>
      <c r="F14" s="614">
        <f>'TCO TO BE- SW'!H151+NPV(0.05,'TCO TO BE- SW'!H152:H160)+'TCO TO BE- SW'!H161+NPV(0.05,'TCO TO BE- SW'!H162:H170)</f>
        <v>0</v>
      </c>
      <c r="G14" s="615">
        <f>'TCO TO BE- SW'!R151+NPV(0.05,'TCO TO BE- SW'!R152:R160)+'TCO TO BE- SW'!R161+NPV(0.05,'TCO TO BE- SW'!R162:R170)</f>
        <v>0</v>
      </c>
      <c r="H14" s="614">
        <f>'TCO TO BE- SW'!S151+NPV(0.05,'TCO TO BE- SW'!S152:S160)+'TCO TO BE- SW'!S161+NPV(0.05,'TCO TO BE- SW'!S162:S170)</f>
        <v>0</v>
      </c>
      <c r="I14" s="538">
        <f>SUM(D14:H14)</f>
        <v>0</v>
      </c>
      <c r="M14" s="380"/>
      <c r="N14" s="378" t="s">
        <v>349</v>
      </c>
      <c r="O14" s="379"/>
      <c r="P14" s="614">
        <f>'TCO TO BE- SW'!F150</f>
        <v>0</v>
      </c>
      <c r="Q14" s="614">
        <f>'TCO TO BE- SW'!G150</f>
        <v>0</v>
      </c>
      <c r="R14" s="614">
        <f>'TCO TO BE- SW'!H150</f>
        <v>0</v>
      </c>
      <c r="S14" s="615">
        <f>'TCO TO BE- SW'!R150</f>
        <v>0</v>
      </c>
      <c r="T14" s="614">
        <f>'TCO TO BE- SW'!S150</f>
        <v>0</v>
      </c>
      <c r="U14" s="538">
        <f>SUM(P14:T14)</f>
        <v>0</v>
      </c>
    </row>
    <row r="15" spans="1:21">
      <c r="A15" s="372" t="s">
        <v>212</v>
      </c>
      <c r="B15" s="373"/>
      <c r="C15" s="374"/>
      <c r="D15" s="533">
        <f>D16+D19</f>
        <v>198454.47393819736</v>
      </c>
      <c r="E15" s="533">
        <f>E16+E19</f>
        <v>272964.2003125042</v>
      </c>
      <c r="F15" s="533">
        <f>F16+F19</f>
        <v>38912.190414780584</v>
      </c>
      <c r="G15" s="534" t="e">
        <f>G16+G19</f>
        <v>#REF!</v>
      </c>
      <c r="H15" s="613" t="s">
        <v>219</v>
      </c>
      <c r="I15" s="535" t="e">
        <f t="shared" si="0"/>
        <v>#REF!</v>
      </c>
      <c r="M15" s="372" t="s">
        <v>212</v>
      </c>
      <c r="N15" s="373"/>
      <c r="O15" s="374"/>
      <c r="P15" s="375">
        <f>P16+P19</f>
        <v>274475.724988489</v>
      </c>
      <c r="Q15" s="375">
        <f>Q16+Q19</f>
        <v>379350.14060389111</v>
      </c>
      <c r="R15" s="375">
        <f>R16+R19</f>
        <v>53457.950665465934</v>
      </c>
      <c r="S15" s="376" t="e">
        <f>S16+S19</f>
        <v>#REF!</v>
      </c>
      <c r="T15" s="613" t="s">
        <v>219</v>
      </c>
      <c r="U15" s="514" t="e">
        <f t="shared" si="1"/>
        <v>#REF!</v>
      </c>
    </row>
    <row r="16" spans="1:21">
      <c r="A16" s="377"/>
      <c r="B16" s="378" t="s">
        <v>17</v>
      </c>
      <c r="C16" s="379"/>
      <c r="D16" s="536">
        <f>D17+D18</f>
        <v>-3598.3826287922179</v>
      </c>
      <c r="E16" s="536">
        <f>E17+E18</f>
        <v>-17991.913143961086</v>
      </c>
      <c r="F16" s="536">
        <f>F17+F18</f>
        <v>0</v>
      </c>
      <c r="G16" s="537" t="e">
        <f>G17+G18</f>
        <v>#REF!</v>
      </c>
      <c r="H16" s="611" t="s">
        <v>219</v>
      </c>
      <c r="I16" s="538" t="e">
        <f t="shared" si="0"/>
        <v>#REF!</v>
      </c>
      <c r="M16" s="377"/>
      <c r="N16" s="378" t="s">
        <v>17</v>
      </c>
      <c r="O16" s="379"/>
      <c r="P16" s="536">
        <f>P17+P18</f>
        <v>-4464.8604998689289</v>
      </c>
      <c r="Q16" s="536">
        <f>Q17+Q18</f>
        <v>-22324.302499344638</v>
      </c>
      <c r="R16" s="536">
        <f>R17+R18</f>
        <v>0</v>
      </c>
      <c r="S16" s="537" t="e">
        <f>S17+S18</f>
        <v>#REF!</v>
      </c>
      <c r="T16" s="611" t="s">
        <v>219</v>
      </c>
      <c r="U16" s="538" t="e">
        <f t="shared" si="1"/>
        <v>#REF!</v>
      </c>
    </row>
    <row r="17" spans="1:22">
      <c r="A17" s="380"/>
      <c r="B17" s="381"/>
      <c r="C17" s="382" t="s">
        <v>47</v>
      </c>
      <c r="D17" s="539">
        <f>'Parametre - Agendové IS'!I116+NPV(Faktory!$D$3,'Parametre - Agendové IS'!I117:I125)</f>
        <v>-3598.3826287922179</v>
      </c>
      <c r="E17" s="539">
        <f>'Parametre - Agendové IS'!L116+NPV(Faktory!$D$3,'Parametre - Agendové IS'!L117:L125)</f>
        <v>-17991.913143961086</v>
      </c>
      <c r="F17" s="539">
        <f>'Parametre - Agendové IS'!O116+NPV(Faktory!$D$3,'Parametre - Agendové IS'!O117:O125)</f>
        <v>0</v>
      </c>
      <c r="G17" s="540" t="e">
        <f>'Parametre - Agendové IS'!#REF!+NPV(Faktory!$D$3,'Parametre - Agendové IS'!#REF!)</f>
        <v>#REF!</v>
      </c>
      <c r="H17" s="542" t="s">
        <v>219</v>
      </c>
      <c r="I17" s="541" t="e">
        <f t="shared" si="0"/>
        <v>#REF!</v>
      </c>
      <c r="M17" s="380"/>
      <c r="N17" s="381"/>
      <c r="O17" s="382" t="s">
        <v>47</v>
      </c>
      <c r="P17" s="539">
        <f>SUM('Parametre - Agendové IS'!I116:I125)</f>
        <v>-4464.8604998689289</v>
      </c>
      <c r="Q17" s="539">
        <f>SUM('Parametre - Agendové IS'!L116:L125)</f>
        <v>-22324.302499344638</v>
      </c>
      <c r="R17" s="539">
        <f>SUM('Parametre - Agendové IS'!O116:O125)</f>
        <v>0</v>
      </c>
      <c r="S17" s="540" t="e">
        <f>SUM('Parametre - Agendové IS'!#REF!)</f>
        <v>#REF!</v>
      </c>
      <c r="T17" s="542" t="s">
        <v>219</v>
      </c>
      <c r="U17" s="541" t="e">
        <f t="shared" si="1"/>
        <v>#REF!</v>
      </c>
    </row>
    <row r="18" spans="1:22">
      <c r="A18" s="380"/>
      <c r="B18" s="381"/>
      <c r="C18" s="382" t="s">
        <v>48</v>
      </c>
      <c r="D18" s="539"/>
      <c r="E18" s="539"/>
      <c r="F18" s="539"/>
      <c r="G18" s="540"/>
      <c r="H18" s="542" t="s">
        <v>219</v>
      </c>
      <c r="I18" s="541">
        <f>'Prínosy - Agendové IS'!G15</f>
        <v>0</v>
      </c>
      <c r="J18" s="515"/>
      <c r="M18" s="380"/>
      <c r="N18" s="381"/>
      <c r="O18" s="382" t="s">
        <v>48</v>
      </c>
      <c r="P18" s="539"/>
      <c r="Q18" s="539"/>
      <c r="R18" s="539"/>
      <c r="S18" s="540"/>
      <c r="T18" s="542" t="s">
        <v>219</v>
      </c>
      <c r="U18" s="541">
        <f>'Prínosy - Agendové IS'!G14</f>
        <v>0</v>
      </c>
      <c r="V18" s="515"/>
    </row>
    <row r="19" spans="1:22">
      <c r="A19" s="377"/>
      <c r="B19" s="378" t="s">
        <v>18</v>
      </c>
      <c r="C19" s="379"/>
      <c r="D19" s="536">
        <f>D20+D21+D23</f>
        <v>202052.85656698959</v>
      </c>
      <c r="E19" s="536">
        <f>E20+E21+E23</f>
        <v>290956.1134564653</v>
      </c>
      <c r="F19" s="536">
        <f>F20+F21+F23</f>
        <v>38912.190414780584</v>
      </c>
      <c r="G19" s="537" t="e">
        <f>G20+G21+G23</f>
        <v>#REF!</v>
      </c>
      <c r="H19" s="611" t="s">
        <v>219</v>
      </c>
      <c r="I19" s="538" t="e">
        <f>SUM(D19:G19)</f>
        <v>#REF!</v>
      </c>
      <c r="M19" s="377"/>
      <c r="N19" s="378" t="s">
        <v>18</v>
      </c>
      <c r="O19" s="379"/>
      <c r="P19" s="536">
        <f>P20+P21+P23</f>
        <v>278940.58548835793</v>
      </c>
      <c r="Q19" s="536">
        <f>Q20+Q21+Q23</f>
        <v>401674.44310323574</v>
      </c>
      <c r="R19" s="536">
        <f>R20+R21+R23</f>
        <v>53457.950665465934</v>
      </c>
      <c r="S19" s="537" t="e">
        <f>S20+S21+S23</f>
        <v>#REF!</v>
      </c>
      <c r="T19" s="611" t="s">
        <v>219</v>
      </c>
      <c r="U19" s="538" t="e">
        <f t="shared" si="1"/>
        <v>#REF!</v>
      </c>
    </row>
    <row r="20" spans="1:22">
      <c r="A20" s="380"/>
      <c r="B20" s="381"/>
      <c r="C20" s="382" t="s">
        <v>214</v>
      </c>
      <c r="D20" s="539">
        <f>'Parametre - Agendové IS'!I96+NPV(Faktory!$D$5,'Parametre - Agendové IS'!I97:I105)</f>
        <v>0</v>
      </c>
      <c r="E20" s="539">
        <f>'Parametre - Agendové IS'!L96+NPV(Faktory!$D$5,'Parametre - Agendové IS'!L97:L105)</f>
        <v>0</v>
      </c>
      <c r="F20" s="539">
        <f>'Parametre - Agendové IS'!O96+NPV(Faktory!$D$5,'Parametre - Agendové IS'!O97:O105)</f>
        <v>0</v>
      </c>
      <c r="G20" s="540" t="e">
        <f>'Parametre - Agendové IS'!#REF!+NPV(Faktory!$D$5,'Parametre - Agendové IS'!#REF!)</f>
        <v>#REF!</v>
      </c>
      <c r="H20" s="542" t="s">
        <v>219</v>
      </c>
      <c r="I20" s="541" t="e">
        <f>SUM(D20:G20)</f>
        <v>#REF!</v>
      </c>
      <c r="M20" s="380"/>
      <c r="N20" s="381"/>
      <c r="O20" s="382" t="s">
        <v>214</v>
      </c>
      <c r="P20" s="539">
        <f>SUM('Parametre - Agendové IS'!I96:I105)</f>
        <v>0</v>
      </c>
      <c r="Q20" s="539">
        <f>SUM('Parametre - Agendové IS'!L96:L105)</f>
        <v>0</v>
      </c>
      <c r="R20" s="539">
        <f>SUM('Parametre - Agendové IS'!O96:O105)</f>
        <v>0</v>
      </c>
      <c r="S20" s="540" t="e">
        <f>SUM('Parametre - Agendové IS'!#REF!)</f>
        <v>#REF!</v>
      </c>
      <c r="T20" s="542" t="s">
        <v>219</v>
      </c>
      <c r="U20" s="541" t="e">
        <f t="shared" si="1"/>
        <v>#REF!</v>
      </c>
    </row>
    <row r="21" spans="1:22">
      <c r="A21" s="380"/>
      <c r="B21" s="381"/>
      <c r="C21" s="382" t="s">
        <v>213</v>
      </c>
      <c r="D21" s="539">
        <f>-('Parametre - Agendové IS'!I76+NPV(Faktory!$D$5,'Parametre - Agendové IS'!I77:I85))</f>
        <v>202052.85656698959</v>
      </c>
      <c r="E21" s="539">
        <f>-('Parametre - Agendové IS'!L76+NPV(Faktory!$D$5,'Parametre - Agendové IS'!L77:L85))</f>
        <v>290956.1134564653</v>
      </c>
      <c r="F21" s="539">
        <f>-('Parametre - Agendové IS'!O76+NPV(Faktory!$D$5,'Parametre - Agendové IS'!O77:O85))</f>
        <v>38912.190414780584</v>
      </c>
      <c r="G21" s="540" t="e">
        <f>-('Parametre - Agendové IS'!#REF!+NPV(Faktory!$D$5,'Parametre - Agendové IS'!#REF!))</f>
        <v>#REF!</v>
      </c>
      <c r="H21" s="542" t="s">
        <v>219</v>
      </c>
      <c r="I21" s="541" t="e">
        <f>SUM(D21:G21)</f>
        <v>#REF!</v>
      </c>
      <c r="M21" s="380"/>
      <c r="N21" s="381"/>
      <c r="O21" s="382" t="s">
        <v>213</v>
      </c>
      <c r="P21" s="539">
        <f>-(SUM('Parametre - Agendové IS'!I76:I85))</f>
        <v>278940.58548835793</v>
      </c>
      <c r="Q21" s="539">
        <f>-(SUM('Parametre - Agendové IS'!L76:L85))</f>
        <v>401674.44310323574</v>
      </c>
      <c r="R21" s="539">
        <f>-(SUM('Parametre - Agendové IS'!O76:O85))</f>
        <v>53457.950665465934</v>
      </c>
      <c r="S21" s="540" t="e">
        <f>-(SUM('Parametre - Agendové IS'!#REF!))</f>
        <v>#REF!</v>
      </c>
      <c r="T21" s="542" t="s">
        <v>219</v>
      </c>
      <c r="U21" s="541" t="e">
        <f t="shared" si="1"/>
        <v>#REF!</v>
      </c>
    </row>
    <row r="22" spans="1:22">
      <c r="A22" s="380"/>
      <c r="B22" s="381"/>
      <c r="C22" s="382" t="s">
        <v>215</v>
      </c>
      <c r="D22" s="542" t="s">
        <v>219</v>
      </c>
      <c r="E22" s="542" t="s">
        <v>219</v>
      </c>
      <c r="F22" s="542" t="s">
        <v>219</v>
      </c>
      <c r="G22" s="543" t="s">
        <v>219</v>
      </c>
      <c r="H22" s="542" t="s">
        <v>219</v>
      </c>
      <c r="I22" s="544" t="s">
        <v>219</v>
      </c>
      <c r="M22" s="380"/>
      <c r="N22" s="381"/>
      <c r="O22" s="382" t="s">
        <v>215</v>
      </c>
      <c r="P22" s="539">
        <f>SUM('Parametre - Agendové IS'!I86:I95)</f>
        <v>-12.9694989940451</v>
      </c>
      <c r="Q22" s="539">
        <f>SUM('Parametre - Agendové IS'!L86:L95)</f>
        <v>-18.676078551424936</v>
      </c>
      <c r="R22" s="539">
        <f>SUM('Parametre - Agendové IS'!O86:O95)</f>
        <v>-2.4855574034364034</v>
      </c>
      <c r="S22" s="540" t="e">
        <f>SUM('Parametre - Agendové IS'!#REF!)</f>
        <v>#REF!</v>
      </c>
      <c r="T22" s="542" t="s">
        <v>219</v>
      </c>
      <c r="U22" s="541" t="e">
        <f t="shared" si="1"/>
        <v>#REF!</v>
      </c>
    </row>
    <row r="23" spans="1:22" ht="16" thickBot="1">
      <c r="A23" s="383"/>
      <c r="B23" s="384"/>
      <c r="C23" s="385" t="s">
        <v>39</v>
      </c>
      <c r="D23" s="545">
        <f>'Parametre - Agendové IS'!I126+NPV(Faktory!$D$5,'Parametre - Agendové IS'!I127:I135)</f>
        <v>0</v>
      </c>
      <c r="E23" s="545">
        <f>'Parametre - Agendové IS'!L126+NPV(Faktory!$D$5,'Parametre - Agendové IS'!L127:L135)</f>
        <v>0</v>
      </c>
      <c r="F23" s="545">
        <f>'Parametre - Agendové IS'!O126+NPV(Faktory!$D$5,'Parametre - Agendové IS'!O127:O135)</f>
        <v>0</v>
      </c>
      <c r="G23" s="546" t="e">
        <f>'Parametre - Agendové IS'!#REF!+NPV(Faktory!$D$5,'Parametre - Agendové IS'!#REF!)</f>
        <v>#REF!</v>
      </c>
      <c r="H23" s="612" t="s">
        <v>219</v>
      </c>
      <c r="I23" s="547" t="e">
        <f>SUM(D23:G23)</f>
        <v>#REF!</v>
      </c>
      <c r="M23" s="380"/>
      <c r="N23" s="381"/>
      <c r="O23" s="382" t="s">
        <v>39</v>
      </c>
      <c r="P23" s="539">
        <f>SUM('Parametre - Agendové IS'!I126:I135)</f>
        <v>0</v>
      </c>
      <c r="Q23" s="539">
        <f>SUM('Parametre - Agendové IS'!L126:L135)</f>
        <v>0</v>
      </c>
      <c r="R23" s="539">
        <f>SUM('Parametre - Agendové IS'!O126:O135)</f>
        <v>0</v>
      </c>
      <c r="S23" s="540" t="e">
        <f>SUM('Parametre - Agendové IS'!#REF!)</f>
        <v>#REF!</v>
      </c>
      <c r="T23" s="612" t="s">
        <v>219</v>
      </c>
      <c r="U23" s="548" t="e">
        <f t="shared" si="1"/>
        <v>#REF!</v>
      </c>
    </row>
    <row r="24" spans="1:22">
      <c r="A24" s="516"/>
      <c r="B24" s="378" t="s">
        <v>220</v>
      </c>
      <c r="C24" s="379"/>
      <c r="D24" s="609"/>
      <c r="E24" s="610"/>
      <c r="F24" s="610"/>
      <c r="G24" s="610"/>
      <c r="H24" s="616"/>
      <c r="I24" s="617"/>
      <c r="M24" s="516"/>
      <c r="N24" s="378" t="s">
        <v>220</v>
      </c>
      <c r="O24" s="379"/>
      <c r="P24" s="609"/>
      <c r="Q24" s="610"/>
      <c r="R24" s="610"/>
      <c r="S24" s="610"/>
      <c r="T24" s="616"/>
      <c r="U24" s="617"/>
    </row>
    <row r="25" spans="1:22">
      <c r="A25" s="517"/>
      <c r="B25" s="518"/>
      <c r="C25" s="519" t="s">
        <v>223</v>
      </c>
      <c r="D25" s="520"/>
      <c r="E25" s="520"/>
      <c r="F25" s="520"/>
      <c r="G25" s="520"/>
      <c r="H25" s="520"/>
      <c r="I25" s="520"/>
      <c r="M25" s="517"/>
      <c r="N25" s="518"/>
      <c r="O25" s="519" t="s">
        <v>223</v>
      </c>
      <c r="P25" s="520"/>
      <c r="Q25" s="520"/>
      <c r="R25" s="520"/>
      <c r="S25" s="520"/>
      <c r="T25" s="520"/>
      <c r="U25" s="520"/>
    </row>
    <row r="26" spans="1:22">
      <c r="A26" s="517"/>
      <c r="B26" s="518"/>
      <c r="C26" s="521" t="s">
        <v>221</v>
      </c>
      <c r="D26" s="520"/>
      <c r="E26" s="520"/>
      <c r="F26" s="520"/>
      <c r="G26" s="520"/>
      <c r="H26" s="520"/>
      <c r="I26" s="520"/>
      <c r="M26" s="517"/>
      <c r="N26" s="518"/>
      <c r="O26" s="521" t="s">
        <v>221</v>
      </c>
      <c r="P26" s="520"/>
      <c r="Q26" s="520"/>
      <c r="R26" s="520"/>
      <c r="S26" s="520"/>
      <c r="T26" s="520"/>
      <c r="U26" s="520"/>
    </row>
    <row r="27" spans="1:22">
      <c r="A27" s="517"/>
      <c r="B27" s="518"/>
      <c r="C27" s="521" t="s">
        <v>221</v>
      </c>
      <c r="D27" s="520"/>
      <c r="E27" s="520"/>
      <c r="F27" s="520"/>
      <c r="G27" s="520"/>
      <c r="H27" s="520"/>
      <c r="I27" s="520"/>
      <c r="M27" s="517"/>
      <c r="N27" s="518"/>
      <c r="O27" s="521" t="s">
        <v>221</v>
      </c>
      <c r="P27" s="520"/>
      <c r="Q27" s="520"/>
      <c r="R27" s="520"/>
      <c r="S27" s="520"/>
      <c r="T27" s="520"/>
      <c r="U27" s="520"/>
    </row>
    <row r="28" spans="1:22">
      <c r="C28" s="522"/>
      <c r="O28" s="522"/>
    </row>
    <row r="29" spans="1:22">
      <c r="C29" s="522"/>
      <c r="O29" s="522"/>
    </row>
    <row r="30" spans="1:22">
      <c r="C30" s="522"/>
    </row>
    <row r="32" spans="1:22">
      <c r="L32" s="523"/>
      <c r="M32" s="523"/>
    </row>
  </sheetData>
  <sheetProtection insertColumns="0" insertRows="0" deleteColumns="0" deleteRows="0"/>
  <mergeCells count="4">
    <mergeCell ref="M1:O1"/>
    <mergeCell ref="A1:C1"/>
    <mergeCell ref="M2:O2"/>
    <mergeCell ref="A2:C2"/>
  </mergeCells>
  <pageMargins left="0.7" right="0.7" top="0.75" bottom="0.75" header="0.3" footer="0.3"/>
  <pageSetup paperSize="9" scale="53" orientation="portrait" r:id="rId1"/>
  <colBreaks count="1" manualBreakCount="1">
    <brk id="10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22"/>
  <sheetViews>
    <sheetView view="pageBreakPreview" zoomScale="110" zoomScaleNormal="100" zoomScaleSheetLayoutView="110" workbookViewId="0">
      <selection activeCell="F20" sqref="F20"/>
    </sheetView>
  </sheetViews>
  <sheetFormatPr baseColWidth="10" defaultColWidth="8.83203125" defaultRowHeight="15"/>
  <cols>
    <col min="1" max="1" width="9.33203125" customWidth="1"/>
    <col min="2" max="2" width="15" customWidth="1"/>
    <col min="3" max="3" width="15.1640625" customWidth="1"/>
    <col min="4" max="4" width="14.1640625" customWidth="1"/>
    <col min="5" max="5" width="16.33203125" bestFit="1" customWidth="1"/>
    <col min="6" max="6" width="15.1640625" customWidth="1"/>
    <col min="7" max="7" width="13.6640625" customWidth="1"/>
    <col min="8" max="8" width="9.83203125" customWidth="1"/>
    <col min="9" max="9" width="22.6640625" customWidth="1"/>
    <col min="10" max="10" width="22.1640625" customWidth="1"/>
    <col min="11" max="11" width="20.5" customWidth="1"/>
    <col min="12" max="12" width="23.1640625" customWidth="1"/>
  </cols>
  <sheetData>
    <row r="1" spans="1:12" ht="16" thickBot="1">
      <c r="A1" s="9"/>
      <c r="B1" s="696" t="s">
        <v>36</v>
      </c>
      <c r="C1" s="697"/>
      <c r="D1" s="697"/>
      <c r="E1" s="697"/>
      <c r="F1" s="697"/>
      <c r="G1" s="698"/>
      <c r="H1" s="699" t="s">
        <v>16</v>
      </c>
      <c r="I1" s="700"/>
      <c r="J1" s="700"/>
      <c r="K1" s="700"/>
      <c r="L1" s="701"/>
    </row>
    <row r="2" spans="1:12" ht="32">
      <c r="A2" s="10"/>
      <c r="B2" s="699" t="s">
        <v>361</v>
      </c>
      <c r="C2" s="700"/>
      <c r="D2" s="701"/>
      <c r="E2" s="699" t="s">
        <v>362</v>
      </c>
      <c r="F2" s="700"/>
      <c r="G2" s="701"/>
      <c r="H2" s="55" t="s">
        <v>19</v>
      </c>
      <c r="I2" s="50" t="s">
        <v>20</v>
      </c>
      <c r="J2" s="12" t="s">
        <v>21</v>
      </c>
      <c r="K2" s="702" t="s">
        <v>22</v>
      </c>
      <c r="L2" s="703"/>
    </row>
    <row r="3" spans="1:12" ht="17" thickBot="1">
      <c r="A3" s="11" t="s">
        <v>23</v>
      </c>
      <c r="B3" s="14" t="s">
        <v>226</v>
      </c>
      <c r="C3" s="15" t="s">
        <v>165</v>
      </c>
      <c r="D3" s="16" t="s">
        <v>24</v>
      </c>
      <c r="E3" s="14" t="s">
        <v>226</v>
      </c>
      <c r="F3" s="15" t="s">
        <v>165</v>
      </c>
      <c r="G3" s="16" t="s">
        <v>24</v>
      </c>
      <c r="H3" s="56"/>
      <c r="I3" s="51"/>
      <c r="J3" s="13"/>
      <c r="K3" s="694"/>
      <c r="L3" s="695"/>
    </row>
    <row r="4" spans="1:12" ht="16">
      <c r="A4" s="49" t="s">
        <v>25</v>
      </c>
      <c r="B4" s="27">
        <f>'Prínosy - Agendové IS'!Q4-'Výdavky - Agendové IS'!T4</f>
        <v>-38600</v>
      </c>
      <c r="C4" s="26">
        <f>'Prínosy - Agendové IS'!R4-'Výdavky - Agendové IS'!U4</f>
        <v>-2350082.7999999998</v>
      </c>
      <c r="D4" s="34">
        <f>C4-B4</f>
        <v>-2311482.7999999998</v>
      </c>
      <c r="E4" s="27">
        <f>'Prínosy - Agendové IS'!T4-('Výdavky - Agendové IS'!T4/1.2)</f>
        <v>-19295717.163155131</v>
      </c>
      <c r="F4" s="27">
        <f>'Prínosy - Agendové IS'!U4-('Výdavky - Agendové IS'!U4/1.2)</f>
        <v>-21221952.829821799</v>
      </c>
      <c r="G4" s="34">
        <f t="shared" ref="G4:G13" si="0">F4-E4</f>
        <v>-1926235.6666666679</v>
      </c>
      <c r="H4" s="57">
        <v>0</v>
      </c>
      <c r="I4" s="52">
        <f>D4*(1/(1+Faktory!$D$3)^H4)</f>
        <v>-2311482.7999999998</v>
      </c>
      <c r="J4" s="59">
        <f>G4*(1/(1+Faktory!$D$5)^H4)</f>
        <v>-1926235.6666666679</v>
      </c>
      <c r="K4" s="58">
        <f>J4</f>
        <v>-1926235.6666666679</v>
      </c>
      <c r="L4" s="31" t="str">
        <f>IF(K4&gt;0,"Rok návratu investície","&lt;")</f>
        <v>&lt;</v>
      </c>
    </row>
    <row r="5" spans="1:12" ht="16">
      <c r="A5" s="33" t="s">
        <v>26</v>
      </c>
      <c r="B5" s="27">
        <f>'Prínosy - Agendové IS'!Q5-'Výdavky - Agendové IS'!T5</f>
        <v>-37972</v>
      </c>
      <c r="C5" s="26">
        <f>'Prínosy - Agendové IS'!R5-'Výdavky - Agendové IS'!U5</f>
        <v>-2584468</v>
      </c>
      <c r="D5" s="29">
        <f t="shared" ref="D5:D13" si="1">C5-B5</f>
        <v>-2546496</v>
      </c>
      <c r="E5" s="27">
        <f>'Prínosy - Agendové IS'!T5-('Výdavky - Agendové IS'!T5/1.2)</f>
        <v>-19923069.345688935</v>
      </c>
      <c r="F5" s="27">
        <f>'Prínosy - Agendové IS'!U5-('Výdavky - Agendové IS'!U5/1.2)</f>
        <v>-22045149.345688935</v>
      </c>
      <c r="G5" s="29">
        <f t="shared" si="0"/>
        <v>-2122080</v>
      </c>
      <c r="H5" s="57">
        <v>1</v>
      </c>
      <c r="I5" s="53">
        <f>D5*(1/(1+Faktory!$D$3)^H5)</f>
        <v>-2448553.846153846</v>
      </c>
      <c r="J5" s="60">
        <f>G5*(1/(1+Faktory!$D$5)^H5)</f>
        <v>-2021028.5714285714</v>
      </c>
      <c r="K5" s="58">
        <f>J5+K4</f>
        <v>-3947264.2380952393</v>
      </c>
      <c r="L5" s="31" t="str">
        <f>IF(L4="&lt;",IF(K5&gt;0,"Rok návratu investície","&lt;"),"&gt;")</f>
        <v>&lt;</v>
      </c>
    </row>
    <row r="6" spans="1:12" ht="16">
      <c r="A6" s="33" t="s">
        <v>27</v>
      </c>
      <c r="B6" s="27">
        <f>'Prínosy - Agendové IS'!Q6-'Výdavky - Agendové IS'!T6</f>
        <v>-37331.440000000002</v>
      </c>
      <c r="C6" s="26">
        <f>'Prínosy - Agendové IS'!R6-'Výdavky - Agendové IS'!U6</f>
        <v>-482865.72</v>
      </c>
      <c r="D6" s="29">
        <f t="shared" si="1"/>
        <v>-445534.27999999997</v>
      </c>
      <c r="E6" s="27">
        <f>'Prínosy - Agendové IS'!T6-('Výdavky - Agendové IS'!T6/1.2)</f>
        <v>-20572672.752110913</v>
      </c>
      <c r="F6" s="27">
        <f>'Prínosy - Agendové IS'!U6-('Výdavky - Agendové IS'!U6/1.2)</f>
        <v>-19797028.918824557</v>
      </c>
      <c r="G6" s="29">
        <f t="shared" si="0"/>
        <v>775643.83328635618</v>
      </c>
      <c r="H6" s="57">
        <v>2</v>
      </c>
      <c r="I6" s="53">
        <f>D6*(1/(1+Faktory!$D$3)^H6)</f>
        <v>-411921.48668639048</v>
      </c>
      <c r="J6" s="60">
        <f>G6*(1/(1+Faktory!$D$5)^H6)</f>
        <v>703531.82157492614</v>
      </c>
      <c r="K6" s="58">
        <f t="shared" ref="K6:K13" si="2">J6+K5</f>
        <v>-3243732.4165203134</v>
      </c>
      <c r="L6" s="31" t="str">
        <f t="shared" ref="L6:L13" si="3">IF(L5="&lt;",IF(K6&gt;0,"Rok návratu investície","&lt;"),"&gt;")</f>
        <v>&lt;</v>
      </c>
    </row>
    <row r="7" spans="1:12" ht="16">
      <c r="A7" s="33" t="s">
        <v>28</v>
      </c>
      <c r="B7" s="27">
        <f>'Prínosy - Agendové IS'!Q7-'Výdavky - Agendové IS'!T7</f>
        <v>-36678.068800000001</v>
      </c>
      <c r="C7" s="26">
        <f>'Prínosy - Agendové IS'!R7-'Výdavky - Agendové IS'!U7</f>
        <v>-482539.0344</v>
      </c>
      <c r="D7" s="29">
        <f t="shared" si="1"/>
        <v>-445860.9656</v>
      </c>
      <c r="E7" s="27">
        <f>'Prínosy - Agendové IS'!T7-('Výdavky - Agendové IS'!T7/1.2)</f>
        <v>-21245360.574108325</v>
      </c>
      <c r="F7" s="27">
        <f>'Prínosy - Agendové IS'!U7-('Výdavky - Agendové IS'!U7/1.2)</f>
        <v>-19592787.43932629</v>
      </c>
      <c r="G7" s="29">
        <f t="shared" si="0"/>
        <v>1652573.1347820349</v>
      </c>
      <c r="H7" s="57">
        <v>3</v>
      </c>
      <c r="I7" s="53">
        <f>D7*(1/(1+Faktory!$D$3)^H7)</f>
        <v>-396368.77489189804</v>
      </c>
      <c r="J7" s="60">
        <f>G7*(1/(1+Faktory!$D$5)^H7)</f>
        <v>1427554.8081477464</v>
      </c>
      <c r="K7" s="58">
        <f t="shared" si="2"/>
        <v>-1816177.608372567</v>
      </c>
      <c r="L7" s="31" t="str">
        <f t="shared" si="3"/>
        <v>&lt;</v>
      </c>
    </row>
    <row r="8" spans="1:12" ht="16">
      <c r="A8" s="33" t="s">
        <v>29</v>
      </c>
      <c r="B8" s="27">
        <f>'Prínosy - Agendové IS'!Q8-'Výdavky - Agendové IS'!T8</f>
        <v>-36011.630175999999</v>
      </c>
      <c r="C8" s="26">
        <f>'Prínosy - Agendové IS'!R8-'Výdavky - Agendové IS'!U8</f>
        <v>-482205.81508799997</v>
      </c>
      <c r="D8" s="29">
        <f t="shared" si="1"/>
        <v>-446194.18491199997</v>
      </c>
      <c r="E8" s="27">
        <f>'Prínosy - Agendové IS'!T8-('Výdavky - Agendové IS'!T8/1.2)</f>
        <v>-21941998.193890564</v>
      </c>
      <c r="F8" s="27">
        <f>'Prínosy - Agendové IS'!U8-('Výdavky - Agendové IS'!U8/1.2)</f>
        <v>-19436452.058756329</v>
      </c>
      <c r="G8" s="29">
        <f t="shared" si="0"/>
        <v>2505546.135134235</v>
      </c>
      <c r="H8" s="57">
        <v>4</v>
      </c>
      <c r="I8" s="53">
        <f>D8*(1/(1+Faktory!$D$3)^H8)</f>
        <v>-381408.65927586996</v>
      </c>
      <c r="J8" s="60">
        <f>G8*(1/(1+Faktory!$D$5)^H8)</f>
        <v>2061319.0060801702</v>
      </c>
      <c r="K8" s="58">
        <f t="shared" si="2"/>
        <v>245141.39770760317</v>
      </c>
      <c r="L8" s="31" t="str">
        <f t="shared" si="3"/>
        <v>Rok návratu investície</v>
      </c>
    </row>
    <row r="9" spans="1:12" ht="16">
      <c r="A9" s="33" t="s">
        <v>30</v>
      </c>
      <c r="B9" s="27">
        <f>'Prínosy - Agendové IS'!Q9-'Výdavky - Agendové IS'!T9</f>
        <v>-35331.862779520001</v>
      </c>
      <c r="C9" s="26">
        <f>'Prínosy - Agendové IS'!R9-'Výdavky - Agendové IS'!U9</f>
        <v>-481865.93138975999</v>
      </c>
      <c r="D9" s="29">
        <f t="shared" si="1"/>
        <v>-446534.06861024001</v>
      </c>
      <c r="E9" s="27">
        <f>'Prínosy - Agendové IS'!T9-('Výdavky - Agendové IS'!T9/1.2)</f>
        <v>-22663484.449067116</v>
      </c>
      <c r="F9" s="27">
        <f>'Prínosy - Agendové IS'!U9-('Výdavky - Agendové IS'!U9/1.2)</f>
        <v>-19522585.224008936</v>
      </c>
      <c r="G9" s="29">
        <f t="shared" si="0"/>
        <v>3140899.2250581793</v>
      </c>
      <c r="H9" s="57">
        <v>5</v>
      </c>
      <c r="I9" s="53">
        <f>D9*(1/(1+Faktory!$D$3)^H9)</f>
        <v>-367018.45508229634</v>
      </c>
      <c r="J9" s="60">
        <f>G9*(1/(1+Faktory!$D$5)^H9)</f>
        <v>2460976.7290735887</v>
      </c>
      <c r="K9" s="58">
        <f t="shared" si="2"/>
        <v>2706118.1267811917</v>
      </c>
      <c r="L9" s="31" t="str">
        <f t="shared" si="3"/>
        <v>&gt;</v>
      </c>
    </row>
    <row r="10" spans="1:12" ht="16">
      <c r="A10" s="33" t="s">
        <v>31</v>
      </c>
      <c r="B10" s="27">
        <f>'Prínosy - Agendové IS'!Q10-'Výdavky - Agendové IS'!T10</f>
        <v>-34638.500035110395</v>
      </c>
      <c r="C10" s="26">
        <f>'Prínosy - Agendové IS'!R10-'Výdavky - Agendové IS'!U10</f>
        <v>-481519.2500175552</v>
      </c>
      <c r="D10" s="29">
        <f t="shared" si="1"/>
        <v>-446880.7499824448</v>
      </c>
      <c r="E10" s="27">
        <f>'Prínosy - Agendové IS'!T10-('Výdavky - Agendové IS'!T10/1.2)</f>
        <v>-23410752.947665799</v>
      </c>
      <c r="F10" s="27">
        <f>'Prínosy - Agendové IS'!U10-('Výdavky - Agendové IS'!U10/1.2)</f>
        <v>-19833385.77207236</v>
      </c>
      <c r="G10" s="29">
        <f t="shared" si="0"/>
        <v>3577367.1755934395</v>
      </c>
      <c r="H10" s="57">
        <v>6</v>
      </c>
      <c r="I10" s="53">
        <f>D10*(1/(1+Faktory!$D$3)^H10)</f>
        <v>-353176.34798030771</v>
      </c>
      <c r="J10" s="60">
        <f>G10*(1/(1+Faktory!$D$5)^H10)</f>
        <v>2669486.4658503109</v>
      </c>
      <c r="K10" s="58">
        <f t="shared" si="2"/>
        <v>5375604.5926315021</v>
      </c>
      <c r="L10" s="31" t="str">
        <f t="shared" si="3"/>
        <v>&gt;</v>
      </c>
    </row>
    <row r="11" spans="1:12" ht="16">
      <c r="A11" s="33" t="s">
        <v>32</v>
      </c>
      <c r="B11" s="27">
        <f>'Prínosy - Agendové IS'!Q11-'Výdavky - Agendové IS'!T11</f>
        <v>-33931.270035812602</v>
      </c>
      <c r="C11" s="26">
        <f>'Prínosy - Agendové IS'!R11-'Výdavky - Agendové IS'!U11</f>
        <v>-481165.63501790632</v>
      </c>
      <c r="D11" s="29">
        <f t="shared" si="1"/>
        <v>-447234.36498209368</v>
      </c>
      <c r="E11" s="27">
        <f>'Prínosy - Agendové IS'!T11-('Výdavky - Agendové IS'!T11/1.2)</f>
        <v>-24184773.435287841</v>
      </c>
      <c r="F11" s="27">
        <f>'Prínosy - Agendové IS'!U11-('Výdavky - Agendové IS'!U11/1.2)</f>
        <v>-20181434.953100428</v>
      </c>
      <c r="G11" s="29">
        <f t="shared" si="0"/>
        <v>4003338.4821874127</v>
      </c>
      <c r="H11" s="57">
        <v>7</v>
      </c>
      <c r="I11" s="53">
        <f>D11*(1/(1+Faktory!$D$3)^H11)</f>
        <v>-339861.36062600609</v>
      </c>
      <c r="J11" s="60">
        <f>G11*(1/(1+Faktory!$D$5)^H11)</f>
        <v>2845097.917482052</v>
      </c>
      <c r="K11" s="58">
        <f t="shared" si="2"/>
        <v>8220702.5101135541</v>
      </c>
      <c r="L11" s="31" t="str">
        <f t="shared" si="3"/>
        <v>&gt;</v>
      </c>
    </row>
    <row r="12" spans="1:12" ht="16">
      <c r="A12" s="33" t="s">
        <v>33</v>
      </c>
      <c r="B12" s="27">
        <f>'Prínosy - Agendové IS'!Q12-'Výdavky - Agendové IS'!T12</f>
        <v>-33209.895436528852</v>
      </c>
      <c r="C12" s="26">
        <f>'Prínosy - Agendové IS'!R12-'Výdavky - Agendové IS'!U12</f>
        <v>-480804.94771826442</v>
      </c>
      <c r="D12" s="29">
        <f t="shared" si="1"/>
        <v>-447595.05228173558</v>
      </c>
      <c r="E12" s="27">
        <f>'Prínosy - Agendové IS'!T12-('Výdavky - Agendové IS'!T12/1.2)</f>
        <v>-24986553.216475729</v>
      </c>
      <c r="F12" s="27">
        <f>'Prínosy - Agendové IS'!U12-('Výdavky - Agendové IS'!U12/1.2)</f>
        <v>-20537536.99564242</v>
      </c>
      <c r="G12" s="29">
        <f t="shared" si="0"/>
        <v>4449016.220833309</v>
      </c>
      <c r="H12" s="57">
        <v>8</v>
      </c>
      <c r="I12" s="53">
        <f>D12*(1/(1+Faktory!$D$3)^H12)</f>
        <v>-327053.320509615</v>
      </c>
      <c r="J12" s="60">
        <f>G12*(1/(1+Faktory!$D$5)^H12)</f>
        <v>3011269.3005640977</v>
      </c>
      <c r="K12" s="58">
        <f t="shared" si="2"/>
        <v>11231971.810677651</v>
      </c>
      <c r="L12" s="31" t="str">
        <f t="shared" si="3"/>
        <v>&gt;</v>
      </c>
    </row>
    <row r="13" spans="1:12" ht="17" thickBot="1">
      <c r="A13" s="33" t="s">
        <v>34</v>
      </c>
      <c r="B13" s="48">
        <f>'Prínosy - Agendové IS'!Q13-'Výdavky - Agendové IS'!T13</f>
        <v>-32474.093345259433</v>
      </c>
      <c r="C13" s="44">
        <f>'Prínosy - Agendové IS'!R13-'Výdavky - Agendové IS'!U13</f>
        <v>-480437.04667262972</v>
      </c>
      <c r="D13" s="35">
        <f t="shared" si="1"/>
        <v>-447962.95332737028</v>
      </c>
      <c r="E13" s="27">
        <f>'Prínosy - Agendové IS'!T13-('Výdavky - Agendové IS'!T13/1.2)</f>
        <v>-25817138.632453319</v>
      </c>
      <c r="F13" s="27">
        <f>'Prínosy - Agendové IS'!U13-('Výdavky - Agendové IS'!U13/1.2)</f>
        <v>-20900201.450434517</v>
      </c>
      <c r="G13" s="35">
        <f t="shared" si="0"/>
        <v>4916937.1820188016</v>
      </c>
      <c r="H13" s="57">
        <v>9</v>
      </c>
      <c r="I13" s="54">
        <f>D13*(1/(1+Faktory!$D$3)^H13)</f>
        <v>-314732.82903852907</v>
      </c>
      <c r="J13" s="61">
        <f>G13*(1/(1+Faktory!$D$5)^H13)</f>
        <v>3169501.54801213</v>
      </c>
      <c r="K13" s="58">
        <f t="shared" si="2"/>
        <v>14401473.358689781</v>
      </c>
      <c r="L13" s="31" t="str">
        <f t="shared" si="3"/>
        <v>&gt;</v>
      </c>
    </row>
    <row r="14" spans="1:12" ht="16" thickBot="1">
      <c r="A14" s="63" t="s">
        <v>35</v>
      </c>
      <c r="B14" s="45">
        <f t="shared" ref="B14:G14" si="4">SUM(B4:B13)</f>
        <v>-356178.7606082313</v>
      </c>
      <c r="C14" s="46">
        <f t="shared" si="4"/>
        <v>-8787954.1803041156</v>
      </c>
      <c r="D14" s="46">
        <f t="shared" si="4"/>
        <v>-8431775.419695884</v>
      </c>
      <c r="E14" s="46">
        <f t="shared" si="4"/>
        <v>-224041520.70990369</v>
      </c>
      <c r="F14" s="46">
        <f t="shared" si="4"/>
        <v>-203068514.98767656</v>
      </c>
      <c r="G14" s="47">
        <f t="shared" si="4"/>
        <v>20973005.7222271</v>
      </c>
      <c r="H14" s="64" t="s">
        <v>35</v>
      </c>
      <c r="I14" s="195">
        <f>SUM(I4:I13)</f>
        <v>-7651577.8802447589</v>
      </c>
      <c r="J14" s="196">
        <f>SUM(J4:J13)</f>
        <v>14401473.358689781</v>
      </c>
      <c r="K14" s="7"/>
      <c r="L14" s="7"/>
    </row>
    <row r="16" spans="1:12" ht="16" thickBot="1">
      <c r="H16" s="108" t="s">
        <v>178</v>
      </c>
      <c r="J16" s="206" t="s">
        <v>167</v>
      </c>
      <c r="K16" s="206" t="s">
        <v>176</v>
      </c>
    </row>
    <row r="17" spans="5:11" s="147" customFormat="1" ht="16" thickBot="1">
      <c r="H17" s="200" t="s">
        <v>122</v>
      </c>
      <c r="I17" s="202" t="s">
        <v>173</v>
      </c>
      <c r="J17" s="203">
        <f>'Prínosy - Agendové IS'!V15/('Výdavky - Agendové IS'!V15/1.2)</f>
        <v>3.3421370599077433</v>
      </c>
      <c r="K17" s="207">
        <v>1</v>
      </c>
    </row>
    <row r="18" spans="5:11" s="147" customFormat="1" ht="14" thickBot="1">
      <c r="H18" s="201" t="s">
        <v>170</v>
      </c>
      <c r="I18" s="202" t="s">
        <v>174</v>
      </c>
      <c r="J18" s="204" t="s">
        <v>356</v>
      </c>
      <c r="K18" s="208" t="s">
        <v>177</v>
      </c>
    </row>
    <row r="19" spans="5:11" s="147" customFormat="1" ht="25" thickBot="1">
      <c r="E19" s="197"/>
      <c r="H19" s="201" t="s">
        <v>171</v>
      </c>
      <c r="I19" s="202" t="s">
        <v>175</v>
      </c>
      <c r="J19" s="204">
        <f>IRR($G$4:$G$13,0.01)</f>
        <v>0.41633321287982583</v>
      </c>
      <c r="K19" s="208">
        <v>0.05</v>
      </c>
    </row>
    <row r="20" spans="5:11" ht="16" thickBot="1">
      <c r="H20" s="198"/>
      <c r="I20" s="199"/>
      <c r="J20" s="198"/>
      <c r="K20" s="209"/>
    </row>
    <row r="21" spans="5:11" s="147" customFormat="1" ht="25" thickBot="1">
      <c r="H21" s="201" t="s">
        <v>172</v>
      </c>
      <c r="I21" s="202" t="s">
        <v>365</v>
      </c>
      <c r="J21" s="205">
        <f>I14</f>
        <v>-7651577.8802447589</v>
      </c>
      <c r="K21" s="210" t="s">
        <v>177</v>
      </c>
    </row>
    <row r="22" spans="5:11" s="147" customFormat="1" ht="25" thickBot="1">
      <c r="H22" s="201" t="s">
        <v>71</v>
      </c>
      <c r="I22" s="202" t="s">
        <v>364</v>
      </c>
      <c r="J22" s="205">
        <f>J14</f>
        <v>14401473.358689781</v>
      </c>
      <c r="K22" s="210">
        <v>0</v>
      </c>
    </row>
  </sheetData>
  <mergeCells count="6">
    <mergeCell ref="K3:L3"/>
    <mergeCell ref="B1:G1"/>
    <mergeCell ref="H1:L1"/>
    <mergeCell ref="B2:D2"/>
    <mergeCell ref="E2:G2"/>
    <mergeCell ref="K2:L2"/>
  </mergeCells>
  <conditionalFormatting sqref="L4:L13">
    <cfRule type="cellIs" dxfId="0" priority="1" stopIfTrue="1" operator="equal">
      <formula>"Rok návratu investície"</formula>
    </cfRule>
  </conditionalFormatting>
  <pageMargins left="0.7" right="0.7" top="0.75" bottom="0.75" header="0.3" footer="0.3"/>
  <pageSetup paperSize="9" scale="44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53"/>
  <sheetViews>
    <sheetView view="pageBreakPreview" zoomScale="60" zoomScaleNormal="80" workbookViewId="0"/>
  </sheetViews>
  <sheetFormatPr baseColWidth="10" defaultColWidth="8.83203125" defaultRowHeight="15"/>
  <cols>
    <col min="1" max="1" width="7.83203125" style="62" customWidth="1"/>
    <col min="2" max="2" width="12.6640625" style="62" customWidth="1"/>
    <col min="3" max="3" width="14" style="62" customWidth="1"/>
    <col min="4" max="4" width="9.5" style="62" customWidth="1"/>
    <col min="5" max="5" width="11.83203125" style="62" customWidth="1"/>
    <col min="6" max="6" width="11.6640625" style="62" customWidth="1"/>
    <col min="7" max="7" width="9.6640625" customWidth="1"/>
    <col min="8" max="8" width="11.5" customWidth="1"/>
    <col min="9" max="9" width="10.83203125" customWidth="1"/>
    <col min="10" max="10" width="9.5" customWidth="1"/>
    <col min="11" max="11" width="12.6640625" customWidth="1"/>
    <col min="12" max="12" width="11.5" customWidth="1"/>
    <col min="13" max="13" width="10.5" customWidth="1"/>
    <col min="14" max="14" width="13.33203125" customWidth="1"/>
    <col min="15" max="15" width="11.33203125" customWidth="1"/>
    <col min="16" max="16" width="9.6640625" customWidth="1"/>
    <col min="17" max="17" width="14.6640625" customWidth="1"/>
    <col min="18" max="18" width="15.6640625" customWidth="1"/>
  </cols>
  <sheetData>
    <row r="2" spans="1:18" ht="16">
      <c r="A2" s="238" t="s">
        <v>122</v>
      </c>
      <c r="B2" s="239">
        <f>'CBA - Agendové IS'!J17</f>
        <v>3.3421370599077433</v>
      </c>
    </row>
    <row r="4" spans="1:18">
      <c r="A4" s="229"/>
    </row>
    <row r="5" spans="1:18" ht="30" customHeight="1">
      <c r="A5" s="229"/>
      <c r="B5" s="712" t="s">
        <v>197</v>
      </c>
      <c r="C5" s="713"/>
      <c r="D5" s="247"/>
      <c r="E5" s="712" t="s">
        <v>198</v>
      </c>
      <c r="F5" s="713"/>
      <c r="H5" s="710" t="s">
        <v>193</v>
      </c>
      <c r="I5" s="711"/>
      <c r="J5" s="62"/>
      <c r="K5" s="712" t="s">
        <v>196</v>
      </c>
      <c r="L5" s="713"/>
      <c r="N5" s="710" t="s">
        <v>194</v>
      </c>
      <c r="O5" s="711"/>
      <c r="Q5" s="710" t="s">
        <v>195</v>
      </c>
      <c r="R5" s="711"/>
    </row>
    <row r="6" spans="1:18" ht="16">
      <c r="A6" s="229"/>
      <c r="B6" s="242" t="s">
        <v>12</v>
      </c>
      <c r="C6" s="241" t="s">
        <v>122</v>
      </c>
      <c r="D6" s="248"/>
      <c r="E6" s="242" t="s">
        <v>12</v>
      </c>
      <c r="F6" s="241" t="s">
        <v>122</v>
      </c>
      <c r="H6" s="242" t="s">
        <v>12</v>
      </c>
      <c r="I6" s="241" t="s">
        <v>122</v>
      </c>
      <c r="J6" s="62"/>
      <c r="K6" s="242" t="s">
        <v>12</v>
      </c>
      <c r="L6" s="241" t="s">
        <v>122</v>
      </c>
      <c r="N6" s="243" t="s">
        <v>12</v>
      </c>
      <c r="O6" s="244" t="s">
        <v>122</v>
      </c>
      <c r="Q6" s="243" t="s">
        <v>12</v>
      </c>
      <c r="R6" s="244" t="s">
        <v>122</v>
      </c>
    </row>
    <row r="7" spans="1:18" ht="15" customHeight="1">
      <c r="A7" s="229"/>
      <c r="B7" s="234">
        <v>0</v>
      </c>
      <c r="C7" s="225">
        <f>B2</f>
        <v>3.3421370599077433</v>
      </c>
      <c r="D7" s="245"/>
      <c r="E7" s="234">
        <v>0</v>
      </c>
      <c r="F7" s="225">
        <f>B2</f>
        <v>3.3421370599077433</v>
      </c>
      <c r="H7" s="234">
        <v>0</v>
      </c>
      <c r="I7" s="225">
        <f>B2</f>
        <v>3.3421370599077433</v>
      </c>
      <c r="J7" s="62"/>
      <c r="K7" s="234">
        <v>0</v>
      </c>
      <c r="L7" s="225">
        <f>B2</f>
        <v>3.3421370599077433</v>
      </c>
      <c r="N7" s="236">
        <v>0</v>
      </c>
      <c r="O7" s="227">
        <f>B2</f>
        <v>3.3421370599077433</v>
      </c>
      <c r="Q7" s="236">
        <v>0</v>
      </c>
      <c r="R7" s="227">
        <f>B2</f>
        <v>3.3421370599077433</v>
      </c>
    </row>
    <row r="8" spans="1:18">
      <c r="A8" s="229"/>
      <c r="B8" s="234">
        <v>0.1</v>
      </c>
      <c r="C8" s="230">
        <f t="dataTable" ref="C8:C17" dt2D="0" dtr="0" r1="B7" ca="1"/>
        <v>3.0172085290342552</v>
      </c>
      <c r="D8" s="246"/>
      <c r="E8" s="234">
        <v>0.1</v>
      </c>
      <c r="F8" s="230">
        <f t="dataTable" ref="F8:F17" dt2D="0" dtr="0" r1="E7"/>
        <v>3.1366131844674254</v>
      </c>
      <c r="H8" s="234">
        <v>-0.1</v>
      </c>
      <c r="I8" s="230">
        <f t="dataTable" ref="I8:I17" dt2D="0" dtr="0" r1="H7" ca="1"/>
        <v>3.3421370599077433</v>
      </c>
      <c r="J8" s="62"/>
      <c r="K8" s="234">
        <v>-0.1</v>
      </c>
      <c r="L8" s="230">
        <f t="dataTable" ref="L8:L17" dt2D="0" dtr="0" r1="K7" ca="1"/>
        <v>5.9177605400400948</v>
      </c>
      <c r="N8" s="236">
        <v>-0.1</v>
      </c>
      <c r="O8" s="232">
        <f t="dataTable" ref="O8:O17" dt2D="0" dtr="0" r1="N7" ca="1"/>
        <v>3.0109159450791423</v>
      </c>
      <c r="Q8" s="236">
        <v>-0.1</v>
      </c>
      <c r="R8" s="232">
        <f t="dataTable" ref="R8:R17" dt2D="0" dtr="0" r1="Q7" ca="1"/>
        <v>3.3391444687455687</v>
      </c>
    </row>
    <row r="9" spans="1:18">
      <c r="A9" s="228"/>
      <c r="B9" s="234">
        <v>0.2</v>
      </c>
      <c r="C9" s="230">
        <v>2.7498620334758819</v>
      </c>
      <c r="D9" s="246"/>
      <c r="E9" s="234">
        <v>0.2</v>
      </c>
      <c r="F9" s="230">
        <v>2.954902217952613</v>
      </c>
      <c r="H9" s="234">
        <v>-0.2</v>
      </c>
      <c r="I9" s="230">
        <v>3.3421370599077433</v>
      </c>
      <c r="J9" s="62"/>
      <c r="K9" s="234">
        <v>-0.2</v>
      </c>
      <c r="L9" s="230">
        <v>8.4933840201724475</v>
      </c>
      <c r="N9" s="236">
        <v>-0.2</v>
      </c>
      <c r="O9" s="232">
        <v>2.6796948302505448</v>
      </c>
      <c r="Q9" s="236">
        <v>-0.2</v>
      </c>
      <c r="R9" s="232">
        <v>3.336151877583394</v>
      </c>
    </row>
    <row r="10" spans="1:18">
      <c r="A10" s="228"/>
      <c r="B10" s="234">
        <v>0.3</v>
      </c>
      <c r="C10" s="230">
        <v>2.5260368966112674</v>
      </c>
      <c r="D10" s="246"/>
      <c r="E10" s="234">
        <v>0.3</v>
      </c>
      <c r="F10" s="230">
        <v>2.7930921856741207</v>
      </c>
      <c r="H10" s="234">
        <v>-0.3</v>
      </c>
      <c r="I10" s="230">
        <v>3.3421370599077433</v>
      </c>
      <c r="J10" s="62"/>
      <c r="K10" s="234">
        <v>-0.3</v>
      </c>
      <c r="L10" s="230">
        <v>11.069007500304799</v>
      </c>
      <c r="N10" s="236">
        <v>-0.3</v>
      </c>
      <c r="O10" s="232">
        <v>2.3484737154219437</v>
      </c>
      <c r="Q10" s="236">
        <v>-0.3</v>
      </c>
      <c r="R10" s="232">
        <v>3.3331592864212189</v>
      </c>
    </row>
    <row r="11" spans="1:18">
      <c r="A11" s="228"/>
      <c r="B11" s="234">
        <v>0.4</v>
      </c>
      <c r="C11" s="230">
        <v>2.3359057490755499</v>
      </c>
      <c r="D11" s="246"/>
      <c r="E11" s="234">
        <v>0.4</v>
      </c>
      <c r="F11" s="230">
        <v>2.6480835033078813</v>
      </c>
      <c r="H11" s="234">
        <v>-0.4</v>
      </c>
      <c r="I11" s="230">
        <v>3.3421370599077433</v>
      </c>
      <c r="J11" s="62"/>
      <c r="K11" s="234">
        <v>-0.4</v>
      </c>
      <c r="L11" s="230">
        <v>13.644630980437153</v>
      </c>
      <c r="N11" s="236">
        <v>-0.4</v>
      </c>
      <c r="O11" s="232">
        <v>2.0172526005933444</v>
      </c>
      <c r="Q11" s="236">
        <v>-0.4</v>
      </c>
      <c r="R11" s="232">
        <v>3.3301666952590439</v>
      </c>
    </row>
    <row r="12" spans="1:18">
      <c r="A12" s="228"/>
      <c r="B12" s="234">
        <v>0.5</v>
      </c>
      <c r="C12" s="230">
        <v>2.1723928760174713</v>
      </c>
      <c r="D12" s="246"/>
      <c r="E12" s="234">
        <v>0.5</v>
      </c>
      <c r="F12" s="230">
        <v>2.517388501040458</v>
      </c>
      <c r="H12" s="234">
        <v>-0.5</v>
      </c>
      <c r="I12" s="230">
        <v>3.3421370599077433</v>
      </c>
      <c r="J12" s="62"/>
      <c r="K12" s="234">
        <v>-0.5</v>
      </c>
      <c r="L12" s="230">
        <v>16.220254460569503</v>
      </c>
      <c r="N12" s="236">
        <v>-0.5</v>
      </c>
      <c r="O12" s="232">
        <v>1.6860314857647454</v>
      </c>
      <c r="Q12" s="236">
        <v>-0.5</v>
      </c>
      <c r="R12" s="232">
        <v>3.3271741040968701</v>
      </c>
    </row>
    <row r="13" spans="1:18">
      <c r="A13" s="228"/>
      <c r="B13" s="234">
        <v>0.6</v>
      </c>
      <c r="C13" s="230">
        <v>2.0302741459164322</v>
      </c>
      <c r="D13" s="246"/>
      <c r="E13" s="234">
        <v>0.6</v>
      </c>
      <c r="F13" s="230">
        <v>2.3989875219083152</v>
      </c>
      <c r="H13" s="234">
        <v>-0.6</v>
      </c>
      <c r="I13" s="230">
        <v>3.3421370599077433</v>
      </c>
      <c r="J13" s="62"/>
      <c r="K13" s="234">
        <v>-0.6</v>
      </c>
      <c r="L13" s="230">
        <v>18.79587794070186</v>
      </c>
      <c r="N13" s="236">
        <v>-0.6</v>
      </c>
      <c r="O13" s="232">
        <v>1.3548103709361445</v>
      </c>
      <c r="Q13" s="236">
        <v>-0.6</v>
      </c>
      <c r="R13" s="232">
        <v>3.3241815129346941</v>
      </c>
    </row>
    <row r="14" spans="1:18">
      <c r="A14" s="224"/>
      <c r="B14" s="234">
        <v>0.7</v>
      </c>
      <c r="C14" s="230">
        <v>1.9056085436304699</v>
      </c>
      <c r="D14" s="246"/>
      <c r="E14" s="234">
        <v>0.7</v>
      </c>
      <c r="F14" s="230">
        <v>2.2912238049436606</v>
      </c>
      <c r="H14" s="234">
        <v>-0.7</v>
      </c>
      <c r="I14" s="230">
        <v>3.3421370599077433</v>
      </c>
      <c r="J14" s="62"/>
      <c r="K14" s="234">
        <v>-0.7</v>
      </c>
      <c r="L14" s="230">
        <v>21.371501420834203</v>
      </c>
      <c r="N14" s="236">
        <v>-0.7</v>
      </c>
      <c r="O14" s="232">
        <v>1.0235892561075484</v>
      </c>
      <c r="Q14" s="236">
        <v>-0.7</v>
      </c>
      <c r="R14" s="232">
        <v>3.321188921772519</v>
      </c>
    </row>
    <row r="15" spans="1:18">
      <c r="A15" s="224"/>
      <c r="B15" s="234">
        <v>0.8</v>
      </c>
      <c r="C15" s="230">
        <v>1.7953670220235953</v>
      </c>
      <c r="D15" s="246"/>
      <c r="E15" s="234">
        <v>0.8</v>
      </c>
      <c r="F15" s="230">
        <v>2.1927254817795152</v>
      </c>
      <c r="H15" s="234">
        <v>-0.8</v>
      </c>
      <c r="I15" s="230">
        <v>3.3421370599077433</v>
      </c>
      <c r="J15" s="62"/>
      <c r="K15" s="234">
        <v>-0.8</v>
      </c>
      <c r="L15" s="230">
        <v>23.947124900966561</v>
      </c>
      <c r="N15" s="236">
        <v>-0.8</v>
      </c>
      <c r="O15" s="232">
        <v>0.69236814127894797</v>
      </c>
      <c r="Q15" s="236">
        <v>-0.8</v>
      </c>
      <c r="R15" s="232">
        <v>3.3181963306103452</v>
      </c>
    </row>
    <row r="16" spans="1:18">
      <c r="A16" s="224"/>
      <c r="B16" s="234">
        <v>0.9</v>
      </c>
      <c r="C16" s="230">
        <v>1.6971831363448846</v>
      </c>
      <c r="D16" s="246"/>
      <c r="E16" s="234">
        <v>0.9</v>
      </c>
      <c r="F16" s="230">
        <v>2.1023468638748528</v>
      </c>
      <c r="H16" s="234">
        <v>-0.9</v>
      </c>
      <c r="I16" s="230">
        <v>3.3421370599077433</v>
      </c>
      <c r="J16" s="62"/>
      <c r="K16" s="234">
        <v>-0.9</v>
      </c>
      <c r="L16" s="230">
        <v>26.522748381098914</v>
      </c>
      <c r="N16" s="236">
        <v>-0.9</v>
      </c>
      <c r="O16" s="232">
        <v>0.36114702645034774</v>
      </c>
      <c r="Q16" s="236">
        <v>-0.9</v>
      </c>
      <c r="R16" s="232">
        <v>3.3152037394481693</v>
      </c>
    </row>
    <row r="17" spans="1:18">
      <c r="A17" s="224"/>
      <c r="B17" s="235">
        <v>1</v>
      </c>
      <c r="C17" s="231">
        <v>1.6091812588369154</v>
      </c>
      <c r="D17" s="246"/>
      <c r="E17" s="235">
        <v>1</v>
      </c>
      <c r="F17" s="231">
        <v>2.0191236749105403</v>
      </c>
      <c r="H17" s="235">
        <v>-1</v>
      </c>
      <c r="I17" s="231">
        <v>3.3421370599077433</v>
      </c>
      <c r="J17" s="62"/>
      <c r="K17" s="235">
        <v>-1</v>
      </c>
      <c r="L17" s="231">
        <v>29.098371861231261</v>
      </c>
      <c r="N17" s="237">
        <v>-1</v>
      </c>
      <c r="O17" s="233">
        <v>2.9925911621748576E-2</v>
      </c>
      <c r="Q17" s="237">
        <v>-1</v>
      </c>
      <c r="R17" s="233">
        <v>3.3122111482859946</v>
      </c>
    </row>
    <row r="18" spans="1:18">
      <c r="A18" s="228"/>
      <c r="B18" s="229"/>
      <c r="C18" s="229"/>
      <c r="D18" s="229"/>
      <c r="E18" s="229"/>
      <c r="F18" s="229"/>
      <c r="N18" s="240"/>
    </row>
    <row r="19" spans="1:18">
      <c r="A19" s="228"/>
      <c r="B19" s="229"/>
      <c r="C19" s="229"/>
      <c r="D19" s="229"/>
      <c r="E19" s="229"/>
      <c r="F19" s="229"/>
    </row>
    <row r="20" spans="1:18">
      <c r="A20" s="229"/>
      <c r="B20" s="229"/>
      <c r="C20" s="229"/>
      <c r="D20" s="229"/>
      <c r="E20" s="229"/>
      <c r="F20" s="229"/>
    </row>
    <row r="25" spans="1:18" ht="18.75" customHeight="1">
      <c r="B25" s="229"/>
      <c r="C25" s="229"/>
      <c r="D25" s="704" t="s">
        <v>195</v>
      </c>
      <c r="E25" s="705"/>
      <c r="F25" s="705"/>
      <c r="G25" s="705"/>
      <c r="H25" s="705"/>
      <c r="I25" s="705"/>
      <c r="J25" s="705"/>
      <c r="K25" s="705"/>
      <c r="L25" s="705"/>
      <c r="M25" s="705"/>
      <c r="N25" s="706"/>
    </row>
    <row r="26" spans="1:18">
      <c r="B26" s="229"/>
      <c r="C26" s="249">
        <f>B2</f>
        <v>3.3421370599077433</v>
      </c>
      <c r="D26" s="255">
        <v>0</v>
      </c>
      <c r="E26" s="252">
        <v>-0.1</v>
      </c>
      <c r="F26" s="252">
        <v>-0.2</v>
      </c>
      <c r="G26" s="252">
        <v>-0.3</v>
      </c>
      <c r="H26" s="252">
        <v>-0.4</v>
      </c>
      <c r="I26" s="252">
        <v>-0.5</v>
      </c>
      <c r="J26" s="252">
        <v>-0.6</v>
      </c>
      <c r="K26" s="252">
        <v>-0.7</v>
      </c>
      <c r="L26" s="252">
        <v>-0.8</v>
      </c>
      <c r="M26" s="252">
        <v>-0.9</v>
      </c>
      <c r="N26" s="256">
        <v>-1</v>
      </c>
    </row>
    <row r="27" spans="1:18" ht="14.25" customHeight="1">
      <c r="B27" s="707" t="s">
        <v>194</v>
      </c>
      <c r="C27" s="257">
        <v>0</v>
      </c>
      <c r="D27" s="246">
        <f t="dataTable" ref="D27:N37" dt2D="1" dtr="1" r1="Q7" r2="N7" ca="1"/>
        <v>3.3421370599077433</v>
      </c>
      <c r="E27" s="246">
        <v>3.3391444687455687</v>
      </c>
      <c r="F27" s="246">
        <v>3.336151877583394</v>
      </c>
      <c r="G27" s="251">
        <v>3.3331592864212189</v>
      </c>
      <c r="H27" s="251">
        <v>3.3301666952590439</v>
      </c>
      <c r="I27" s="251">
        <v>3.3271741040968701</v>
      </c>
      <c r="J27" s="251">
        <v>3.3241815129346941</v>
      </c>
      <c r="K27" s="251">
        <v>3.321188921772519</v>
      </c>
      <c r="L27" s="251">
        <v>3.3181963306103452</v>
      </c>
      <c r="M27" s="251">
        <v>3.3152037394481693</v>
      </c>
      <c r="N27" s="232">
        <v>3.3122111482859946</v>
      </c>
    </row>
    <row r="28" spans="1:18">
      <c r="B28" s="708"/>
      <c r="C28" s="250">
        <v>-0.1</v>
      </c>
      <c r="D28" s="246">
        <v>3.0109159450791423</v>
      </c>
      <c r="E28" s="246">
        <v>3.0079233539169676</v>
      </c>
      <c r="F28" s="246">
        <v>3.004930762754793</v>
      </c>
      <c r="G28" s="251">
        <v>3.0019381715926174</v>
      </c>
      <c r="H28" s="251">
        <v>2.9989455804304428</v>
      </c>
      <c r="I28" s="251">
        <v>2.9959529892682681</v>
      </c>
      <c r="J28" s="251">
        <v>2.992960398106093</v>
      </c>
      <c r="K28" s="251">
        <v>2.9899678069439179</v>
      </c>
      <c r="L28" s="251">
        <v>2.9869752157817442</v>
      </c>
      <c r="M28" s="251">
        <v>2.9839826246195682</v>
      </c>
      <c r="N28" s="232">
        <v>2.9809900334573931</v>
      </c>
    </row>
    <row r="29" spans="1:18">
      <c r="B29" s="708"/>
      <c r="C29" s="250">
        <v>-0.2</v>
      </c>
      <c r="D29" s="246">
        <v>2.6796948302505448</v>
      </c>
      <c r="E29" s="246">
        <v>2.6767022390883692</v>
      </c>
      <c r="F29" s="246">
        <v>2.673709647926195</v>
      </c>
      <c r="G29" s="251">
        <v>2.6707170567640199</v>
      </c>
      <c r="H29" s="251">
        <v>2.6677244656018457</v>
      </c>
      <c r="I29" s="251">
        <v>2.6647318744396706</v>
      </c>
      <c r="J29" s="251">
        <v>2.6617392832774951</v>
      </c>
      <c r="K29" s="251">
        <v>2.6587466921153196</v>
      </c>
      <c r="L29" s="251">
        <v>2.6557541009531458</v>
      </c>
      <c r="M29" s="251">
        <v>2.6527615097909707</v>
      </c>
      <c r="N29" s="232">
        <v>2.649768918628796</v>
      </c>
    </row>
    <row r="30" spans="1:18">
      <c r="B30" s="708"/>
      <c r="C30" s="250">
        <v>-0.3</v>
      </c>
      <c r="D30" s="246">
        <v>2.3484737154219437</v>
      </c>
      <c r="E30" s="246">
        <v>2.3454811242597686</v>
      </c>
      <c r="F30" s="246">
        <v>2.3424885330975944</v>
      </c>
      <c r="G30" s="251">
        <v>2.3394959419354193</v>
      </c>
      <c r="H30" s="251">
        <v>2.3365033507732447</v>
      </c>
      <c r="I30" s="251">
        <v>2.33351075961107</v>
      </c>
      <c r="J30" s="251">
        <v>2.330518168448894</v>
      </c>
      <c r="K30" s="251">
        <v>2.3275255772867189</v>
      </c>
      <c r="L30" s="251">
        <v>2.3245329861245456</v>
      </c>
      <c r="M30" s="251">
        <v>2.3215403949623696</v>
      </c>
      <c r="N30" s="232">
        <v>2.318547803800195</v>
      </c>
    </row>
    <row r="31" spans="1:18">
      <c r="B31" s="708"/>
      <c r="C31" s="250">
        <v>-0.4</v>
      </c>
      <c r="D31" s="246">
        <v>2.0172526005933444</v>
      </c>
      <c r="E31" s="246">
        <v>2.0142600094311693</v>
      </c>
      <c r="F31" s="246">
        <v>2.0112674182689951</v>
      </c>
      <c r="G31" s="251">
        <v>2.0082748271068196</v>
      </c>
      <c r="H31" s="251">
        <v>2.0052822359446454</v>
      </c>
      <c r="I31" s="251">
        <v>2.0022896447824703</v>
      </c>
      <c r="J31" s="251">
        <v>1.9992970536202948</v>
      </c>
      <c r="K31" s="251">
        <v>1.9963044624581201</v>
      </c>
      <c r="L31" s="251">
        <v>1.9933118712959459</v>
      </c>
      <c r="M31" s="251">
        <v>1.9903192801337704</v>
      </c>
      <c r="N31" s="232">
        <v>1.9873266889715959</v>
      </c>
    </row>
    <row r="32" spans="1:18">
      <c r="B32" s="708"/>
      <c r="C32" s="250">
        <v>-0.5</v>
      </c>
      <c r="D32" s="246">
        <v>1.6860314857647454</v>
      </c>
      <c r="E32" s="246">
        <v>1.6830388946025703</v>
      </c>
      <c r="F32" s="246">
        <v>1.6800463034403958</v>
      </c>
      <c r="G32" s="251">
        <v>1.6770537122782208</v>
      </c>
      <c r="H32" s="251">
        <v>1.6740611211160463</v>
      </c>
      <c r="I32" s="251">
        <v>1.6710685299538712</v>
      </c>
      <c r="J32" s="251">
        <v>1.6680759387916959</v>
      </c>
      <c r="K32" s="251">
        <v>1.665083347629521</v>
      </c>
      <c r="L32" s="251">
        <v>1.6620907564673468</v>
      </c>
      <c r="M32" s="251">
        <v>1.6590981653051713</v>
      </c>
      <c r="N32" s="232">
        <v>1.6561055741429969</v>
      </c>
    </row>
    <row r="33" spans="2:14">
      <c r="B33" s="708"/>
      <c r="C33" s="250">
        <v>-0.6</v>
      </c>
      <c r="D33" s="246">
        <v>1.3548103709361445</v>
      </c>
      <c r="E33" s="246">
        <v>1.3518177797739692</v>
      </c>
      <c r="F33" s="246">
        <v>1.3488251886117948</v>
      </c>
      <c r="G33" s="251">
        <v>1.3458325974496199</v>
      </c>
      <c r="H33" s="251">
        <v>1.3428400062874453</v>
      </c>
      <c r="I33" s="251">
        <v>1.3398474151252704</v>
      </c>
      <c r="J33" s="251">
        <v>1.3368548239630949</v>
      </c>
      <c r="K33" s="251">
        <v>1.33386223280092</v>
      </c>
      <c r="L33" s="251">
        <v>1.3308696416387458</v>
      </c>
      <c r="M33" s="251">
        <v>1.3278770504765707</v>
      </c>
      <c r="N33" s="232">
        <v>1.3248844593143958</v>
      </c>
    </row>
    <row r="34" spans="2:14">
      <c r="B34" s="708"/>
      <c r="C34" s="250">
        <v>-0.7</v>
      </c>
      <c r="D34" s="246">
        <v>1.0235892561075484</v>
      </c>
      <c r="E34" s="246">
        <v>1.0205966649453733</v>
      </c>
      <c r="F34" s="246">
        <v>1.0176040737831988</v>
      </c>
      <c r="G34" s="251">
        <v>1.0146114826210237</v>
      </c>
      <c r="H34" s="251">
        <v>1.0116188914588493</v>
      </c>
      <c r="I34" s="251">
        <v>1.0086263002966742</v>
      </c>
      <c r="J34" s="251">
        <v>1.0056337091344989</v>
      </c>
      <c r="K34" s="251">
        <v>1.0026411179723236</v>
      </c>
      <c r="L34" s="251">
        <v>0.99964852681014971</v>
      </c>
      <c r="M34" s="251">
        <v>0.99665593564797417</v>
      </c>
      <c r="N34" s="232">
        <v>0.99366334448579974</v>
      </c>
    </row>
    <row r="35" spans="2:14">
      <c r="B35" s="708"/>
      <c r="C35" s="250">
        <v>-0.8</v>
      </c>
      <c r="D35" s="246">
        <v>0.69236814127894797</v>
      </c>
      <c r="E35" s="246">
        <v>0.68937555011677298</v>
      </c>
      <c r="F35" s="246">
        <v>0.68638295895459844</v>
      </c>
      <c r="G35" s="251">
        <v>0.68339036779242346</v>
      </c>
      <c r="H35" s="251">
        <v>0.68039777663024892</v>
      </c>
      <c r="I35" s="251">
        <v>0.67740518546807382</v>
      </c>
      <c r="J35" s="251">
        <v>0.67441259430589851</v>
      </c>
      <c r="K35" s="251">
        <v>0.67142000314372352</v>
      </c>
      <c r="L35" s="251">
        <v>0.66842741198154954</v>
      </c>
      <c r="M35" s="251">
        <v>0.66543482081937411</v>
      </c>
      <c r="N35" s="232">
        <v>0.66244222965719934</v>
      </c>
    </row>
    <row r="36" spans="2:14">
      <c r="B36" s="708"/>
      <c r="C36" s="250">
        <v>-0.9</v>
      </c>
      <c r="D36" s="246">
        <v>0.36114702645034774</v>
      </c>
      <c r="E36" s="246">
        <v>0.35815443528817276</v>
      </c>
      <c r="F36" s="246">
        <v>0.35516184412599827</v>
      </c>
      <c r="G36" s="251">
        <v>0.35216925296382329</v>
      </c>
      <c r="H36" s="251">
        <v>0.34917666180164869</v>
      </c>
      <c r="I36" s="251">
        <v>0.34618407063947371</v>
      </c>
      <c r="J36" s="251">
        <v>0.34319147947729817</v>
      </c>
      <c r="K36" s="251">
        <v>0.34019888831512318</v>
      </c>
      <c r="L36" s="251">
        <v>0.33720629715294914</v>
      </c>
      <c r="M36" s="251">
        <v>0.33421370599077382</v>
      </c>
      <c r="N36" s="232">
        <v>0.33122111482859917</v>
      </c>
    </row>
    <row r="37" spans="2:14">
      <c r="B37" s="709"/>
      <c r="C37" s="256">
        <v>-1</v>
      </c>
      <c r="D37" s="253">
        <v>2.9925911621748576E-2</v>
      </c>
      <c r="E37" s="253">
        <v>2.6933320459573567E-2</v>
      </c>
      <c r="F37" s="253">
        <v>2.3940729297399099E-2</v>
      </c>
      <c r="G37" s="254">
        <v>2.0948138135224087E-2</v>
      </c>
      <c r="H37" s="254">
        <v>1.7955546973049536E-2</v>
      </c>
      <c r="I37" s="254">
        <v>1.4962955810874527E-2</v>
      </c>
      <c r="J37" s="254">
        <v>1.1970364648699038E-2</v>
      </c>
      <c r="K37" s="254">
        <v>8.9777734865240291E-3</v>
      </c>
      <c r="L37" s="254">
        <v>5.9851823243499986E-3</v>
      </c>
      <c r="M37" s="254">
        <v>2.9925911621745986E-3</v>
      </c>
      <c r="N37" s="233">
        <v>0</v>
      </c>
    </row>
    <row r="41" spans="2:14">
      <c r="B41" s="229"/>
      <c r="C41" s="229"/>
      <c r="D41" s="704" t="s">
        <v>196</v>
      </c>
      <c r="E41" s="705"/>
      <c r="F41" s="705"/>
      <c r="G41" s="705"/>
      <c r="H41" s="705"/>
      <c r="I41" s="705"/>
      <c r="J41" s="705"/>
      <c r="K41" s="705"/>
      <c r="L41" s="705"/>
      <c r="M41" s="705"/>
      <c r="N41" s="706"/>
    </row>
    <row r="42" spans="2:14">
      <c r="B42" s="229"/>
      <c r="C42" s="249">
        <f>B2</f>
        <v>3.3421370599077433</v>
      </c>
      <c r="D42" s="255">
        <v>0</v>
      </c>
      <c r="E42" s="252">
        <v>-0.1</v>
      </c>
      <c r="F42" s="252">
        <v>-0.2</v>
      </c>
      <c r="G42" s="252">
        <v>-0.3</v>
      </c>
      <c r="H42" s="252">
        <v>-0.4</v>
      </c>
      <c r="I42" s="252">
        <v>-0.5</v>
      </c>
      <c r="J42" s="252">
        <v>-0.6</v>
      </c>
      <c r="K42" s="252">
        <v>-0.7</v>
      </c>
      <c r="L42" s="252">
        <v>-0.8</v>
      </c>
      <c r="M42" s="252">
        <v>-0.9</v>
      </c>
      <c r="N42" s="256">
        <v>-1</v>
      </c>
    </row>
    <row r="43" spans="2:14">
      <c r="B43" s="707" t="s">
        <v>198</v>
      </c>
      <c r="C43" s="257">
        <v>0</v>
      </c>
      <c r="D43" s="246">
        <f t="dataTable" ref="D43:N53" dt2D="1" dtr="1" r1="K7" r2="E7" ca="1"/>
        <v>3.3421370599077433</v>
      </c>
      <c r="E43" s="246">
        <v>5.9177605400400948</v>
      </c>
      <c r="F43" s="246">
        <v>8.4933840201724475</v>
      </c>
      <c r="G43" s="251">
        <v>11.069007500304799</v>
      </c>
      <c r="H43" s="251">
        <v>13.644630980437153</v>
      </c>
      <c r="I43" s="251">
        <v>16.220254460569503</v>
      </c>
      <c r="J43" s="251">
        <v>18.79587794070186</v>
      </c>
      <c r="K43" s="251">
        <v>21.371501420834203</v>
      </c>
      <c r="L43" s="251">
        <v>23.947124900966561</v>
      </c>
      <c r="M43" s="251">
        <v>26.522748381098914</v>
      </c>
      <c r="N43" s="232">
        <v>29.098371861231261</v>
      </c>
    </row>
    <row r="44" spans="2:14">
      <c r="B44" s="708"/>
      <c r="C44" s="250">
        <v>0.1</v>
      </c>
      <c r="D44" s="246">
        <v>3.1366131844674254</v>
      </c>
      <c r="E44" s="246">
        <v>5.5538493483936335</v>
      </c>
      <c r="F44" s="246">
        <v>7.971085512319843</v>
      </c>
      <c r="G44" s="251">
        <v>10.388321676246051</v>
      </c>
      <c r="H44" s="251">
        <v>12.805557840172261</v>
      </c>
      <c r="I44" s="251">
        <v>15.222794004098468</v>
      </c>
      <c r="J44" s="251">
        <v>17.64003016802468</v>
      </c>
      <c r="K44" s="251">
        <v>20.057266331950881</v>
      </c>
      <c r="L44" s="251">
        <v>22.474502495877093</v>
      </c>
      <c r="M44" s="251">
        <v>24.891738659803302</v>
      </c>
      <c r="N44" s="232">
        <v>27.308974823729503</v>
      </c>
    </row>
    <row r="45" spans="2:14">
      <c r="B45" s="708"/>
      <c r="C45" s="250">
        <v>0.2</v>
      </c>
      <c r="D45" s="246">
        <v>2.954902217952613</v>
      </c>
      <c r="E45" s="246">
        <v>5.2321025235151861</v>
      </c>
      <c r="F45" s="246">
        <v>7.509302829077761</v>
      </c>
      <c r="G45" s="251">
        <v>9.7865031346403342</v>
      </c>
      <c r="H45" s="251">
        <v>12.063703440202909</v>
      </c>
      <c r="I45" s="251">
        <v>14.340903745765482</v>
      </c>
      <c r="J45" s="251">
        <v>16.618104051328061</v>
      </c>
      <c r="K45" s="251">
        <v>18.895304356890627</v>
      </c>
      <c r="L45" s="251">
        <v>21.172504662453207</v>
      </c>
      <c r="M45" s="251">
        <v>23.449704968015777</v>
      </c>
      <c r="N45" s="232">
        <v>25.726905273578346</v>
      </c>
    </row>
    <row r="46" spans="2:14">
      <c r="B46" s="708"/>
      <c r="C46" s="250">
        <v>0.3</v>
      </c>
      <c r="D46" s="246">
        <v>2.7930921856741207</v>
      </c>
      <c r="E46" s="246">
        <v>4.9455933209193157</v>
      </c>
      <c r="F46" s="246">
        <v>7.0980944561645121</v>
      </c>
      <c r="G46" s="251">
        <v>9.2505955914097058</v>
      </c>
      <c r="H46" s="251">
        <v>11.403096726654903</v>
      </c>
      <c r="I46" s="251">
        <v>13.555597861900097</v>
      </c>
      <c r="J46" s="251">
        <v>15.708098997145296</v>
      </c>
      <c r="K46" s="251">
        <v>17.860600132390484</v>
      </c>
      <c r="L46" s="251">
        <v>20.013101267635683</v>
      </c>
      <c r="M46" s="251">
        <v>22.165602402880879</v>
      </c>
      <c r="N46" s="232">
        <v>24.318103538126071</v>
      </c>
    </row>
    <row r="47" spans="2:14">
      <c r="B47" s="708"/>
      <c r="C47" s="250">
        <v>0.4</v>
      </c>
      <c r="D47" s="246">
        <v>2.6480835033078813</v>
      </c>
      <c r="E47" s="246">
        <v>4.6888334564708396</v>
      </c>
      <c r="F47" s="246">
        <v>6.7295834096337996</v>
      </c>
      <c r="G47" s="251">
        <v>8.770333362796757</v>
      </c>
      <c r="H47" s="251">
        <v>10.811083315959717</v>
      </c>
      <c r="I47" s="251">
        <v>12.851833269122675</v>
      </c>
      <c r="J47" s="251">
        <v>14.892583222285637</v>
      </c>
      <c r="K47" s="251">
        <v>16.933333175448588</v>
      </c>
      <c r="L47" s="251">
        <v>18.974083128611554</v>
      </c>
      <c r="M47" s="251">
        <v>21.014833081774512</v>
      </c>
      <c r="N47" s="232">
        <v>23.055583034937467</v>
      </c>
    </row>
    <row r="48" spans="2:14">
      <c r="B48" s="708"/>
      <c r="C48" s="250">
        <v>0.5</v>
      </c>
      <c r="D48" s="246">
        <v>2.517388501040458</v>
      </c>
      <c r="E48" s="246">
        <v>4.4574181334798801</v>
      </c>
      <c r="F48" s="246">
        <v>6.3974477659193028</v>
      </c>
      <c r="G48" s="251">
        <v>8.3374773983587236</v>
      </c>
      <c r="H48" s="251">
        <v>10.277507030798148</v>
      </c>
      <c r="I48" s="251">
        <v>12.217536663237569</v>
      </c>
      <c r="J48" s="251">
        <v>14.157566295676993</v>
      </c>
      <c r="K48" s="251">
        <v>16.097595928116409</v>
      </c>
      <c r="L48" s="251">
        <v>18.037625560555835</v>
      </c>
      <c r="M48" s="251">
        <v>19.977655192995257</v>
      </c>
      <c r="N48" s="232">
        <v>21.917684825434677</v>
      </c>
    </row>
    <row r="49" spans="2:14">
      <c r="B49" s="708"/>
      <c r="C49" s="250">
        <v>0.6</v>
      </c>
      <c r="D49" s="246">
        <v>2.3989875219083152</v>
      </c>
      <c r="E49" s="246">
        <v>4.2477712429871106</v>
      </c>
      <c r="F49" s="246">
        <v>6.0965549640659065</v>
      </c>
      <c r="G49" s="251">
        <v>7.9453386851447014</v>
      </c>
      <c r="H49" s="251">
        <v>9.7941224062234973</v>
      </c>
      <c r="I49" s="251">
        <v>11.642906127302293</v>
      </c>
      <c r="J49" s="251">
        <v>13.491689848381091</v>
      </c>
      <c r="K49" s="251">
        <v>15.340473569459879</v>
      </c>
      <c r="L49" s="251">
        <v>17.189257290538681</v>
      </c>
      <c r="M49" s="251">
        <v>19.038041011617473</v>
      </c>
      <c r="N49" s="232">
        <v>20.886824732696265</v>
      </c>
    </row>
    <row r="50" spans="2:14">
      <c r="B50" s="708"/>
      <c r="C50" s="250">
        <v>0.7</v>
      </c>
      <c r="D50" s="246">
        <v>2.2912238049436606</v>
      </c>
      <c r="E50" s="246">
        <v>4.056959238431233</v>
      </c>
      <c r="F50" s="246">
        <v>5.8226946719188062</v>
      </c>
      <c r="G50" s="251">
        <v>7.5884301054063785</v>
      </c>
      <c r="H50" s="251">
        <v>9.3541655388939517</v>
      </c>
      <c r="I50" s="251">
        <v>11.119900972381524</v>
      </c>
      <c r="J50" s="251">
        <v>12.885636405869098</v>
      </c>
      <c r="K50" s="251">
        <v>14.651371839356665</v>
      </c>
      <c r="L50" s="251">
        <v>16.417107272844241</v>
      </c>
      <c r="M50" s="251">
        <v>18.182842706331815</v>
      </c>
      <c r="N50" s="232">
        <v>19.948578139819382</v>
      </c>
    </row>
    <row r="51" spans="2:14">
      <c r="B51" s="708"/>
      <c r="C51" s="250">
        <v>0.8</v>
      </c>
      <c r="D51" s="246">
        <v>2.1927254817795152</v>
      </c>
      <c r="E51" s="246">
        <v>3.8825530188080957</v>
      </c>
      <c r="F51" s="246">
        <v>5.572380555836677</v>
      </c>
      <c r="G51" s="251">
        <v>7.262208092865257</v>
      </c>
      <c r="H51" s="251">
        <v>8.9520356298938388</v>
      </c>
      <c r="I51" s="251">
        <v>10.641863166922418</v>
      </c>
      <c r="J51" s="251">
        <v>12.331690703951001</v>
      </c>
      <c r="K51" s="251">
        <v>14.021518240979576</v>
      </c>
      <c r="L51" s="251">
        <v>15.711345778008161</v>
      </c>
      <c r="M51" s="251">
        <v>17.40117331503674</v>
      </c>
      <c r="N51" s="232">
        <v>19.091000852065317</v>
      </c>
    </row>
    <row r="52" spans="2:14">
      <c r="B52" s="708"/>
      <c r="C52" s="250">
        <v>0.9</v>
      </c>
      <c r="D52" s="246">
        <v>2.1023468638748528</v>
      </c>
      <c r="E52" s="246">
        <v>3.7225239687982983</v>
      </c>
      <c r="F52" s="246">
        <v>5.3427010737217451</v>
      </c>
      <c r="G52" s="251">
        <v>6.9628781786451901</v>
      </c>
      <c r="H52" s="251">
        <v>8.5830552835686369</v>
      </c>
      <c r="I52" s="251">
        <v>10.203232388492083</v>
      </c>
      <c r="J52" s="251">
        <v>11.82340949341553</v>
      </c>
      <c r="K52" s="251">
        <v>13.443586598338971</v>
      </c>
      <c r="L52" s="251">
        <v>15.063763703262422</v>
      </c>
      <c r="M52" s="251">
        <v>16.683940808185866</v>
      </c>
      <c r="N52" s="232">
        <v>18.304117913109309</v>
      </c>
    </row>
    <row r="53" spans="2:14">
      <c r="B53" s="709"/>
      <c r="C53" s="256">
        <v>1</v>
      </c>
      <c r="D53" s="253">
        <v>2.0191236749105403</v>
      </c>
      <c r="E53" s="253">
        <v>3.5751646909346597</v>
      </c>
      <c r="F53" s="253">
        <v>5.1312057069587809</v>
      </c>
      <c r="G53" s="254">
        <v>6.6872467229829002</v>
      </c>
      <c r="H53" s="254">
        <v>8.2432877390070214</v>
      </c>
      <c r="I53" s="254">
        <v>9.799328755031139</v>
      </c>
      <c r="J53" s="254">
        <v>11.355369771055262</v>
      </c>
      <c r="K53" s="254">
        <v>12.911410787079378</v>
      </c>
      <c r="L53" s="254">
        <v>14.467451803103501</v>
      </c>
      <c r="M53" s="254">
        <v>16.023492819127618</v>
      </c>
      <c r="N53" s="233">
        <v>17.579533835151736</v>
      </c>
    </row>
  </sheetData>
  <sheetProtection algorithmName="SHA-512" hashValue="dqd+ettbIsAQzamG7hohEAWj7LYgqtK4GHeDrc5QXa4Nl9dV9iy4G95/67sKKPulFay1zzDhIR6amoURKm9xxg==" saltValue="Jdn/cjq3bnIHWs2UgDdX4Q==" spinCount="100000" sheet="1" objects="1" scenarios="1"/>
  <mergeCells count="10">
    <mergeCell ref="D25:N25"/>
    <mergeCell ref="B27:B37"/>
    <mergeCell ref="D41:N41"/>
    <mergeCell ref="B43:B53"/>
    <mergeCell ref="Q5:R5"/>
    <mergeCell ref="N5:O5"/>
    <mergeCell ref="K5:L5"/>
    <mergeCell ref="B5:C5"/>
    <mergeCell ref="H5:I5"/>
    <mergeCell ref="E5:F5"/>
  </mergeCells>
  <conditionalFormatting sqref="D27:N37">
    <cfRule type="colorScale" priority="2">
      <colorScale>
        <cfvo type="min"/>
        <cfvo type="num" val="1"/>
        <cfvo type="max"/>
        <color rgb="FFF8696B"/>
        <color rgb="FFFFEB84"/>
        <color rgb="FF63BE7B"/>
      </colorScale>
    </cfRule>
  </conditionalFormatting>
  <conditionalFormatting sqref="D43:N53">
    <cfRule type="colorScale" priority="1">
      <colorScale>
        <cfvo type="min"/>
        <cfvo type="num" val="1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scale="41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CC"/>
  </sheetPr>
  <dimension ref="A1:V38"/>
  <sheetViews>
    <sheetView view="pageBreakPreview" topLeftCell="J1" zoomScale="120" zoomScaleNormal="85" zoomScaleSheetLayoutView="120" workbookViewId="0">
      <selection activeCell="S29" sqref="S29"/>
    </sheetView>
  </sheetViews>
  <sheetFormatPr baseColWidth="10" defaultColWidth="8.83203125" defaultRowHeight="15"/>
  <cols>
    <col min="1" max="1" width="9.5" customWidth="1"/>
    <col min="2" max="3" width="14.33203125" bestFit="1" customWidth="1"/>
    <col min="4" max="4" width="13.5" customWidth="1"/>
    <col min="5" max="5" width="11.1640625" customWidth="1"/>
    <col min="6" max="6" width="12" customWidth="1"/>
    <col min="8" max="8" width="12" customWidth="1"/>
    <col min="9" max="9" width="14" customWidth="1"/>
    <col min="10" max="10" width="14.83203125" customWidth="1"/>
    <col min="11" max="11" width="13.5" customWidth="1"/>
    <col min="12" max="12" width="13.5" bestFit="1" customWidth="1"/>
    <col min="13" max="13" width="13.83203125" customWidth="1"/>
    <col min="14" max="14" width="17.33203125" bestFit="1" customWidth="1"/>
    <col min="15" max="15" width="15.6640625" bestFit="1" customWidth="1"/>
    <col min="16" max="16" width="15.1640625" bestFit="1" customWidth="1"/>
    <col min="17" max="17" width="14.6640625" customWidth="1"/>
    <col min="18" max="18" width="14" customWidth="1"/>
    <col min="19" max="19" width="14.5" customWidth="1"/>
    <col min="20" max="20" width="17.33203125" bestFit="1" customWidth="1"/>
    <col min="21" max="21" width="15.6640625" bestFit="1" customWidth="1"/>
    <col min="22" max="22" width="15.5" customWidth="1"/>
  </cols>
  <sheetData>
    <row r="1" spans="1:22" ht="15.75" customHeight="1" thickBot="1">
      <c r="A1" s="18"/>
      <c r="B1" s="696" t="s">
        <v>44</v>
      </c>
      <c r="C1" s="697"/>
      <c r="D1" s="698"/>
      <c r="E1" s="696" t="s">
        <v>45</v>
      </c>
      <c r="F1" s="697"/>
      <c r="G1" s="697"/>
      <c r="H1" s="697"/>
      <c r="I1" s="697"/>
      <c r="J1" s="697"/>
      <c r="K1" s="697"/>
      <c r="L1" s="697"/>
      <c r="M1" s="697"/>
      <c r="N1" s="697"/>
      <c r="O1" s="697"/>
      <c r="P1" s="698"/>
      <c r="Q1" s="699" t="s">
        <v>46</v>
      </c>
      <c r="R1" s="700"/>
      <c r="S1" s="700"/>
      <c r="T1" s="700"/>
      <c r="U1" s="700"/>
      <c r="V1" s="701"/>
    </row>
    <row r="2" spans="1:22" ht="24" customHeight="1">
      <c r="A2" s="8"/>
      <c r="B2" s="699" t="s">
        <v>47</v>
      </c>
      <c r="C2" s="700"/>
      <c r="D2" s="701"/>
      <c r="E2" s="714" t="s">
        <v>48</v>
      </c>
      <c r="F2" s="715"/>
      <c r="G2" s="716"/>
      <c r="H2" s="717" t="s">
        <v>49</v>
      </c>
      <c r="I2" s="715"/>
      <c r="J2" s="716"/>
      <c r="K2" s="717" t="s">
        <v>50</v>
      </c>
      <c r="L2" s="715"/>
      <c r="M2" s="716"/>
      <c r="N2" s="717" t="s">
        <v>187</v>
      </c>
      <c r="O2" s="715"/>
      <c r="P2" s="718"/>
      <c r="Q2" s="700" t="s">
        <v>17</v>
      </c>
      <c r="R2" s="700"/>
      <c r="S2" s="701"/>
      <c r="T2" s="700" t="s">
        <v>18</v>
      </c>
      <c r="U2" s="700"/>
      <c r="V2" s="701"/>
    </row>
    <row r="3" spans="1:22" ht="18.5" customHeight="1" thickBot="1">
      <c r="A3" s="19" t="s">
        <v>23</v>
      </c>
      <c r="B3" s="23" t="s">
        <v>226</v>
      </c>
      <c r="C3" s="20" t="s">
        <v>165</v>
      </c>
      <c r="D3" s="24" t="s">
        <v>24</v>
      </c>
      <c r="E3" s="14" t="s">
        <v>226</v>
      </c>
      <c r="F3" s="15" t="s">
        <v>165</v>
      </c>
      <c r="G3" s="22" t="s">
        <v>24</v>
      </c>
      <c r="H3" s="21" t="s">
        <v>226</v>
      </c>
      <c r="I3" s="15" t="s">
        <v>165</v>
      </c>
      <c r="J3" s="22" t="s">
        <v>24</v>
      </c>
      <c r="K3" s="21" t="s">
        <v>226</v>
      </c>
      <c r="L3" s="15" t="s">
        <v>165</v>
      </c>
      <c r="M3" s="22" t="s">
        <v>24</v>
      </c>
      <c r="N3" s="21" t="s">
        <v>226</v>
      </c>
      <c r="O3" s="15" t="s">
        <v>165</v>
      </c>
      <c r="P3" s="16" t="s">
        <v>24</v>
      </c>
      <c r="Q3" s="15" t="s">
        <v>226</v>
      </c>
      <c r="R3" s="15" t="s">
        <v>165</v>
      </c>
      <c r="S3" s="16" t="s">
        <v>24</v>
      </c>
      <c r="T3" s="15" t="s">
        <v>226</v>
      </c>
      <c r="U3" s="15" t="s">
        <v>165</v>
      </c>
      <c r="V3" s="16" t="s">
        <v>24</v>
      </c>
    </row>
    <row r="4" spans="1:22" ht="16">
      <c r="A4" s="32" t="s">
        <v>25</v>
      </c>
      <c r="B4" s="27">
        <f>'Parametre - Agendové IS'!D116</f>
        <v>31400</v>
      </c>
      <c r="C4" s="27">
        <f>'Parametre - Agendové IS'!E116</f>
        <v>31400</v>
      </c>
      <c r="D4" s="29">
        <f>IF(ISERR(C4-B4),"-",C4-B4)</f>
        <v>0</v>
      </c>
      <c r="E4" s="386"/>
      <c r="F4" s="387"/>
      <c r="G4" s="34">
        <f t="shared" ref="G4:G13" si="0">IF(ISERR(F4-E4),"-",F4-E4)</f>
        <v>0</v>
      </c>
      <c r="H4" s="30">
        <v>0</v>
      </c>
      <c r="I4" s="26">
        <f>'Parametre - Agendové IS'!E96</f>
        <v>0</v>
      </c>
      <c r="J4" s="34">
        <f>IF(ISERR(I4-H4),"-",I4-H4)</f>
        <v>0</v>
      </c>
      <c r="K4" s="27">
        <f>'Parametre - Agendové IS'!D126</f>
        <v>0</v>
      </c>
      <c r="L4" s="27">
        <f>'Parametre - Agendové IS'!E126</f>
        <v>0</v>
      </c>
      <c r="M4" s="29">
        <f>IF(ISERR(L4-K4),"-",L4-K4)</f>
        <v>0</v>
      </c>
      <c r="N4" s="26">
        <f>-'Parametre - Agendové IS'!D76</f>
        <v>-19237383.829821799</v>
      </c>
      <c r="O4" s="26">
        <f>-'Parametre - Agendové IS'!E76</f>
        <v>-19237383.829821799</v>
      </c>
      <c r="P4" s="34">
        <f t="shared" ref="P4:P13" si="1">IF(ISERR(O4-N4),"-",O4-N4)</f>
        <v>0</v>
      </c>
      <c r="Q4" s="27">
        <f>SUM(B4,E4)</f>
        <v>31400</v>
      </c>
      <c r="R4" s="26">
        <f t="shared" ref="R4:R13" si="2">SUM(C4,F4)</f>
        <v>31400</v>
      </c>
      <c r="S4" s="29">
        <f>R4-Q4</f>
        <v>0</v>
      </c>
      <c r="T4" s="27">
        <f>SUM(H4,K4,N4)</f>
        <v>-19237383.829821799</v>
      </c>
      <c r="U4" s="26">
        <f>SUM(I4,L4,O4)</f>
        <v>-19237383.829821799</v>
      </c>
      <c r="V4" s="29">
        <f>U4-T4</f>
        <v>0</v>
      </c>
    </row>
    <row r="5" spans="1:22" ht="16">
      <c r="A5" s="33" t="s">
        <v>26</v>
      </c>
      <c r="B5" s="27">
        <f>'Parametre - Agendové IS'!D117</f>
        <v>32028</v>
      </c>
      <c r="C5" s="27">
        <f>'Parametre - Agendové IS'!E117</f>
        <v>32028</v>
      </c>
      <c r="D5" s="29">
        <f t="shared" ref="D5:D13" si="3">IF(ISERR(C5-B5),"-",C5-B5)</f>
        <v>0</v>
      </c>
      <c r="E5" s="386"/>
      <c r="F5" s="387"/>
      <c r="G5" s="29">
        <f t="shared" si="0"/>
        <v>0</v>
      </c>
      <c r="H5" s="30">
        <v>0</v>
      </c>
      <c r="I5" s="26">
        <f>'Parametre - Agendové IS'!E97</f>
        <v>0</v>
      </c>
      <c r="J5" s="161">
        <f>IF(ISERR(I5-H5),"-",I5-H5)</f>
        <v>0</v>
      </c>
      <c r="K5" s="27">
        <f>'Parametre - Agendové IS'!D127</f>
        <v>0</v>
      </c>
      <c r="L5" s="27">
        <f>'Parametre - Agendové IS'!E127</f>
        <v>0</v>
      </c>
      <c r="M5" s="29">
        <f t="shared" ref="M5:M13" si="4">IF(ISERR(L5-K5),"-",L5-K5)</f>
        <v>0</v>
      </c>
      <c r="N5" s="26">
        <f>-'Parametre - Agendové IS'!D77</f>
        <v>-19864736.012355603</v>
      </c>
      <c r="O5" s="26">
        <f>-'Parametre - Agendové IS'!E77</f>
        <v>-19864736.012355603</v>
      </c>
      <c r="P5" s="29">
        <f t="shared" si="1"/>
        <v>0</v>
      </c>
      <c r="Q5" s="27">
        <f t="shared" ref="Q5:Q13" si="5">SUM(B5,E5)</f>
        <v>32028</v>
      </c>
      <c r="R5" s="26">
        <f t="shared" si="2"/>
        <v>32028</v>
      </c>
      <c r="S5" s="29">
        <f t="shared" ref="S5:S12" si="6">R5-Q5</f>
        <v>0</v>
      </c>
      <c r="T5" s="27">
        <f t="shared" ref="T5:U13" si="7">SUM(H5,K5,N5)</f>
        <v>-19864736.012355603</v>
      </c>
      <c r="U5" s="26">
        <f t="shared" si="7"/>
        <v>-19864736.012355603</v>
      </c>
      <c r="V5" s="29">
        <f t="shared" ref="V5:V13" si="8">U5-T5</f>
        <v>0</v>
      </c>
    </row>
    <row r="6" spans="1:22" ht="16">
      <c r="A6" s="33" t="s">
        <v>27</v>
      </c>
      <c r="B6" s="27">
        <f>'Parametre - Agendové IS'!D118</f>
        <v>32668.560000000001</v>
      </c>
      <c r="C6" s="27">
        <f>'Parametre - Agendové IS'!E118</f>
        <v>16334.28</v>
      </c>
      <c r="D6" s="29">
        <f t="shared" si="3"/>
        <v>-16334.28</v>
      </c>
      <c r="E6" s="386"/>
      <c r="F6" s="387"/>
      <c r="G6" s="29">
        <f t="shared" si="0"/>
        <v>0</v>
      </c>
      <c r="H6" s="30">
        <v>0</v>
      </c>
      <c r="I6" s="26">
        <f>'Parametre - Agendové IS'!E98</f>
        <v>28004.967000000001</v>
      </c>
      <c r="J6" s="29">
        <f t="shared" ref="J6:J13" si="9">IF(ISERR(I6-H6),"-",I6-H6)</f>
        <v>28004.967000000001</v>
      </c>
      <c r="K6" s="27">
        <f>'Parametre - Agendové IS'!D128</f>
        <v>0</v>
      </c>
      <c r="L6" s="27">
        <f>'Parametre - Agendové IS'!E128</f>
        <v>0</v>
      </c>
      <c r="M6" s="29">
        <f t="shared" si="4"/>
        <v>0</v>
      </c>
      <c r="N6" s="26">
        <f>-'Parametre - Agendové IS'!D78</f>
        <v>-20514339.418777581</v>
      </c>
      <c r="O6" s="26">
        <f>-'Parametre - Agendové IS'!E78</f>
        <v>-19409033.885824557</v>
      </c>
      <c r="P6" s="29">
        <f t="shared" si="1"/>
        <v>1105305.5329530239</v>
      </c>
      <c r="Q6" s="27">
        <f t="shared" si="5"/>
        <v>32668.560000000001</v>
      </c>
      <c r="R6" s="26">
        <f t="shared" si="2"/>
        <v>16334.28</v>
      </c>
      <c r="S6" s="29">
        <f t="shared" si="6"/>
        <v>-16334.28</v>
      </c>
      <c r="T6" s="27">
        <f t="shared" si="7"/>
        <v>-20514339.418777581</v>
      </c>
      <c r="U6" s="26">
        <f t="shared" si="7"/>
        <v>-19381028.918824557</v>
      </c>
      <c r="V6" s="29">
        <f t="shared" si="8"/>
        <v>1133310.4999530241</v>
      </c>
    </row>
    <row r="7" spans="1:22" ht="16">
      <c r="A7" s="33" t="s">
        <v>28</v>
      </c>
      <c r="B7" s="27">
        <f>'Parametre - Agendové IS'!D119</f>
        <v>33321.931199999999</v>
      </c>
      <c r="C7" s="27">
        <f>'Parametre - Agendové IS'!E119</f>
        <v>16660.9656</v>
      </c>
      <c r="D7" s="29">
        <f t="shared" si="3"/>
        <v>-16660.9656</v>
      </c>
      <c r="E7" s="386"/>
      <c r="F7" s="387"/>
      <c r="G7" s="29">
        <f t="shared" si="0"/>
        <v>0</v>
      </c>
      <c r="H7" s="30">
        <v>0</v>
      </c>
      <c r="I7" s="26">
        <f>'Parametre - Agendové IS'!E99</f>
        <v>28565.066340000001</v>
      </c>
      <c r="J7" s="29">
        <f t="shared" si="9"/>
        <v>28565.066340000001</v>
      </c>
      <c r="K7" s="27">
        <f>'Parametre - Agendové IS'!D129</f>
        <v>0</v>
      </c>
      <c r="L7" s="27">
        <f>'Parametre - Agendové IS'!E129</f>
        <v>0</v>
      </c>
      <c r="M7" s="29">
        <f t="shared" si="4"/>
        <v>0</v>
      </c>
      <c r="N7" s="26">
        <f>-'Parametre - Agendové IS'!D79</f>
        <v>-21187027.240774993</v>
      </c>
      <c r="O7" s="26">
        <f>-'Parametre - Agendové IS'!E79</f>
        <v>-19205352.505666289</v>
      </c>
      <c r="P7" s="29">
        <f t="shared" si="1"/>
        <v>1981674.7351087034</v>
      </c>
      <c r="Q7" s="27">
        <f t="shared" si="5"/>
        <v>33321.931199999999</v>
      </c>
      <c r="R7" s="26">
        <f t="shared" si="2"/>
        <v>16660.9656</v>
      </c>
      <c r="S7" s="29">
        <f t="shared" si="6"/>
        <v>-16660.9656</v>
      </c>
      <c r="T7" s="27">
        <f t="shared" si="7"/>
        <v>-21187027.240774993</v>
      </c>
      <c r="U7" s="26">
        <f t="shared" si="7"/>
        <v>-19176787.43932629</v>
      </c>
      <c r="V7" s="29">
        <f t="shared" si="8"/>
        <v>2010239.8014487028</v>
      </c>
    </row>
    <row r="8" spans="1:22" ht="16">
      <c r="A8" s="33" t="s">
        <v>29</v>
      </c>
      <c r="B8" s="27">
        <f>'Parametre - Agendové IS'!D120</f>
        <v>33988.369824000001</v>
      </c>
      <c r="C8" s="27">
        <f>'Parametre - Agendové IS'!E120</f>
        <v>16994.184912000001</v>
      </c>
      <c r="D8" s="29">
        <f t="shared" si="3"/>
        <v>-16994.184912000001</v>
      </c>
      <c r="E8" s="386"/>
      <c r="F8" s="387"/>
      <c r="G8" s="29">
        <f t="shared" si="0"/>
        <v>0</v>
      </c>
      <c r="H8" s="30">
        <v>0</v>
      </c>
      <c r="I8" s="26">
        <f>'Parametre - Agendové IS'!E100</f>
        <v>29136.367666800001</v>
      </c>
      <c r="J8" s="29">
        <f t="shared" si="9"/>
        <v>29136.367666800001</v>
      </c>
      <c r="K8" s="27">
        <f>'Parametre - Agendové IS'!D130</f>
        <v>0</v>
      </c>
      <c r="L8" s="27">
        <f>'Parametre - Agendové IS'!E130</f>
        <v>0</v>
      </c>
      <c r="M8" s="29">
        <f t="shared" si="4"/>
        <v>0</v>
      </c>
      <c r="N8" s="26">
        <f>-'Parametre - Agendové IS'!D80</f>
        <v>-21883664.860557232</v>
      </c>
      <c r="O8" s="26">
        <f>-'Parametre - Agendové IS'!E80</f>
        <v>-19049588.426423129</v>
      </c>
      <c r="P8" s="29">
        <f t="shared" si="1"/>
        <v>2834076.4341341034</v>
      </c>
      <c r="Q8" s="27">
        <f t="shared" si="5"/>
        <v>33988.369824000001</v>
      </c>
      <c r="R8" s="26">
        <f t="shared" si="2"/>
        <v>16994.184912000001</v>
      </c>
      <c r="S8" s="29">
        <f t="shared" si="6"/>
        <v>-16994.184912000001</v>
      </c>
      <c r="T8" s="27">
        <f t="shared" si="7"/>
        <v>-21883664.860557232</v>
      </c>
      <c r="U8" s="26">
        <f t="shared" si="7"/>
        <v>-19020452.058756329</v>
      </c>
      <c r="V8" s="29">
        <f t="shared" si="8"/>
        <v>2863212.8018009029</v>
      </c>
    </row>
    <row r="9" spans="1:22" ht="16">
      <c r="A9" s="33" t="s">
        <v>30</v>
      </c>
      <c r="B9" s="27">
        <f>'Parametre - Agendové IS'!D121</f>
        <v>34668.137220479999</v>
      </c>
      <c r="C9" s="27">
        <f>'Parametre - Agendové IS'!E121</f>
        <v>17334.06861024</v>
      </c>
      <c r="D9" s="29">
        <f t="shared" si="3"/>
        <v>-17334.06861024</v>
      </c>
      <c r="E9" s="386"/>
      <c r="F9" s="387"/>
      <c r="G9" s="29">
        <f t="shared" si="0"/>
        <v>0</v>
      </c>
      <c r="H9" s="30">
        <v>0</v>
      </c>
      <c r="I9" s="26">
        <f>'Parametre - Agendové IS'!E101</f>
        <v>29719.095020135999</v>
      </c>
      <c r="J9" s="29">
        <f t="shared" si="9"/>
        <v>29719.095020135999</v>
      </c>
      <c r="K9" s="27">
        <f>'Parametre - Agendové IS'!D131</f>
        <v>0</v>
      </c>
      <c r="L9" s="27">
        <f>'Parametre - Agendové IS'!E131</f>
        <v>0</v>
      </c>
      <c r="M9" s="29">
        <f t="shared" si="4"/>
        <v>0</v>
      </c>
      <c r="N9" s="26">
        <f>-'Parametre - Agendové IS'!D81</f>
        <v>-22605151.115733784</v>
      </c>
      <c r="O9" s="26">
        <f>-'Parametre - Agendové IS'!E81</f>
        <v>-19136304.319029074</v>
      </c>
      <c r="P9" s="29">
        <f t="shared" si="1"/>
        <v>3468846.7967047095</v>
      </c>
      <c r="Q9" s="27">
        <f t="shared" si="5"/>
        <v>34668.137220479999</v>
      </c>
      <c r="R9" s="26">
        <f t="shared" si="2"/>
        <v>17334.06861024</v>
      </c>
      <c r="S9" s="29">
        <f t="shared" si="6"/>
        <v>-17334.06861024</v>
      </c>
      <c r="T9" s="27">
        <f t="shared" si="7"/>
        <v>-22605151.115733784</v>
      </c>
      <c r="U9" s="26">
        <f t="shared" si="7"/>
        <v>-19106585.224008936</v>
      </c>
      <c r="V9" s="29">
        <f t="shared" si="8"/>
        <v>3498565.8917248473</v>
      </c>
    </row>
    <row r="10" spans="1:22" ht="16">
      <c r="A10" s="33" t="s">
        <v>31</v>
      </c>
      <c r="B10" s="27">
        <f>'Parametre - Agendové IS'!D122</f>
        <v>35361.499964889605</v>
      </c>
      <c r="C10" s="27">
        <f>'Parametre - Agendové IS'!E122</f>
        <v>17680.749982444802</v>
      </c>
      <c r="D10" s="29">
        <f t="shared" si="3"/>
        <v>-17680.749982444802</v>
      </c>
      <c r="E10" s="386"/>
      <c r="F10" s="387"/>
      <c r="G10" s="29">
        <f t="shared" si="0"/>
        <v>0</v>
      </c>
      <c r="H10" s="30">
        <v>0</v>
      </c>
      <c r="I10" s="26">
        <f>'Parametre - Agendové IS'!E102</f>
        <v>30313.47692053872</v>
      </c>
      <c r="J10" s="29">
        <f t="shared" si="9"/>
        <v>30313.47692053872</v>
      </c>
      <c r="K10" s="27">
        <f>'Parametre - Agendové IS'!D132</f>
        <v>0</v>
      </c>
      <c r="L10" s="27">
        <f>'Parametre - Agendové IS'!E132</f>
        <v>0</v>
      </c>
      <c r="M10" s="29">
        <f t="shared" si="4"/>
        <v>0</v>
      </c>
      <c r="N10" s="26">
        <f>-'Parametre - Agendové IS'!D82</f>
        <v>-23352419.614332467</v>
      </c>
      <c r="O10" s="26">
        <f>-'Parametre - Agendové IS'!E82</f>
        <v>-19447699.248992898</v>
      </c>
      <c r="P10" s="29">
        <f t="shared" si="1"/>
        <v>3904720.3653395697</v>
      </c>
      <c r="Q10" s="27">
        <f t="shared" si="5"/>
        <v>35361.499964889605</v>
      </c>
      <c r="R10" s="26">
        <f t="shared" si="2"/>
        <v>17680.749982444802</v>
      </c>
      <c r="S10" s="29">
        <f t="shared" si="6"/>
        <v>-17680.749982444802</v>
      </c>
      <c r="T10" s="27">
        <f t="shared" si="7"/>
        <v>-23352419.614332467</v>
      </c>
      <c r="U10" s="26">
        <f t="shared" si="7"/>
        <v>-19417385.77207236</v>
      </c>
      <c r="V10" s="29">
        <f t="shared" si="8"/>
        <v>3935033.8422601074</v>
      </c>
    </row>
    <row r="11" spans="1:22" ht="16">
      <c r="A11" s="33" t="s">
        <v>32</v>
      </c>
      <c r="B11" s="27">
        <f>'Parametre - Agendové IS'!D123</f>
        <v>36068.729964187398</v>
      </c>
      <c r="C11" s="27">
        <f>'Parametre - Agendové IS'!E123</f>
        <v>18034.364982093699</v>
      </c>
      <c r="D11" s="29">
        <f t="shared" si="3"/>
        <v>-18034.364982093699</v>
      </c>
      <c r="E11" s="386"/>
      <c r="F11" s="387"/>
      <c r="G11" s="29">
        <f t="shared" si="0"/>
        <v>0</v>
      </c>
      <c r="H11" s="30">
        <v>0</v>
      </c>
      <c r="I11" s="26">
        <f>'Parametre - Agendové IS'!E103</f>
        <v>30919.746458949496</v>
      </c>
      <c r="J11" s="29">
        <f t="shared" si="9"/>
        <v>30919.746458949496</v>
      </c>
      <c r="K11" s="27">
        <f>'Parametre - Agendové IS'!D133</f>
        <v>0</v>
      </c>
      <c r="L11" s="27">
        <f>'Parametre - Agendové IS'!E133</f>
        <v>0</v>
      </c>
      <c r="M11" s="29">
        <f t="shared" si="4"/>
        <v>0</v>
      </c>
      <c r="N11" s="26">
        <f>-'Parametre - Agendové IS'!D83</f>
        <v>-24126440.101954509</v>
      </c>
      <c r="O11" s="26">
        <f>-'Parametre - Agendové IS'!E83</f>
        <v>-19796354.699559376</v>
      </c>
      <c r="P11" s="29">
        <f t="shared" si="1"/>
        <v>4330085.4023951329</v>
      </c>
      <c r="Q11" s="27">
        <f t="shared" si="5"/>
        <v>36068.729964187398</v>
      </c>
      <c r="R11" s="26">
        <f t="shared" si="2"/>
        <v>18034.364982093699</v>
      </c>
      <c r="S11" s="29">
        <f t="shared" si="6"/>
        <v>-18034.364982093699</v>
      </c>
      <c r="T11" s="27">
        <f t="shared" si="7"/>
        <v>-24126440.101954509</v>
      </c>
      <c r="U11" s="26">
        <f t="shared" si="7"/>
        <v>-19765434.953100428</v>
      </c>
      <c r="V11" s="29">
        <f t="shared" si="8"/>
        <v>4361005.1488540806</v>
      </c>
    </row>
    <row r="12" spans="1:22" ht="16">
      <c r="A12" s="33" t="s">
        <v>33</v>
      </c>
      <c r="B12" s="27">
        <f>'Parametre - Agendové IS'!D124</f>
        <v>36790.104563471148</v>
      </c>
      <c r="C12" s="27">
        <f>'Parametre - Agendové IS'!E124</f>
        <v>18395.052281735574</v>
      </c>
      <c r="D12" s="29">
        <f t="shared" si="3"/>
        <v>-18395.052281735574</v>
      </c>
      <c r="E12" s="386"/>
      <c r="F12" s="387"/>
      <c r="G12" s="29">
        <f t="shared" si="0"/>
        <v>0</v>
      </c>
      <c r="H12" s="30">
        <v>0</v>
      </c>
      <c r="I12" s="26">
        <f>'Parametre - Agendové IS'!E104</f>
        <v>31538.141388128483</v>
      </c>
      <c r="J12" s="29">
        <f t="shared" si="9"/>
        <v>31538.141388128483</v>
      </c>
      <c r="K12" s="27">
        <f>'Parametre - Agendové IS'!D134</f>
        <v>0</v>
      </c>
      <c r="L12" s="27">
        <f>'Parametre - Agendové IS'!E134</f>
        <v>0</v>
      </c>
      <c r="M12" s="29">
        <f t="shared" si="4"/>
        <v>0</v>
      </c>
      <c r="N12" s="26">
        <f>-'Parametre - Agendové IS'!D84</f>
        <v>-24928219.883142397</v>
      </c>
      <c r="O12" s="26">
        <f>-'Parametre - Agendové IS'!E84</f>
        <v>-20153075.137030549</v>
      </c>
      <c r="P12" s="29">
        <f t="shared" si="1"/>
        <v>4775144.7461118475</v>
      </c>
      <c r="Q12" s="27">
        <f t="shared" si="5"/>
        <v>36790.104563471148</v>
      </c>
      <c r="R12" s="26">
        <f t="shared" si="2"/>
        <v>18395.052281735574</v>
      </c>
      <c r="S12" s="29">
        <f t="shared" si="6"/>
        <v>-18395.052281735574</v>
      </c>
      <c r="T12" s="27">
        <f t="shared" si="7"/>
        <v>-24928219.883142397</v>
      </c>
      <c r="U12" s="26">
        <f t="shared" si="7"/>
        <v>-20121536.99564242</v>
      </c>
      <c r="V12" s="29">
        <f t="shared" si="8"/>
        <v>4806682.8874999769</v>
      </c>
    </row>
    <row r="13" spans="1:22" ht="15.5" customHeight="1" thickBot="1">
      <c r="A13" s="33" t="s">
        <v>34</v>
      </c>
      <c r="B13" s="48">
        <f>'Parametre - Agendové IS'!D125</f>
        <v>37525.906654740567</v>
      </c>
      <c r="C13" s="48">
        <f>'Parametre - Agendové IS'!E125</f>
        <v>18762.953327370284</v>
      </c>
      <c r="D13" s="182">
        <f t="shared" si="3"/>
        <v>-18762.953327370284</v>
      </c>
      <c r="E13" s="388"/>
      <c r="F13" s="389"/>
      <c r="G13" s="182">
        <f t="shared" si="0"/>
        <v>0</v>
      </c>
      <c r="H13" s="30">
        <v>0</v>
      </c>
      <c r="I13" s="44">
        <f>'Parametre - Agendové IS'!E105</f>
        <v>32168.90421589106</v>
      </c>
      <c r="J13" s="182">
        <f t="shared" si="9"/>
        <v>32168.90421589106</v>
      </c>
      <c r="K13" s="48">
        <f>'Parametre - Agendové IS'!D135</f>
        <v>0</v>
      </c>
      <c r="L13" s="48">
        <f>'Parametre - Agendové IS'!E135</f>
        <v>0</v>
      </c>
      <c r="M13" s="182">
        <f t="shared" si="4"/>
        <v>0</v>
      </c>
      <c r="N13" s="44">
        <f>-'Parametre - Agendové IS'!D85</f>
        <v>-25758805.299119987</v>
      </c>
      <c r="O13" s="44">
        <f>-'Parametre - Agendové IS'!E85</f>
        <v>-20516370.354650408</v>
      </c>
      <c r="P13" s="44">
        <f t="shared" si="1"/>
        <v>5242434.9444695786</v>
      </c>
      <c r="Q13" s="185">
        <f t="shared" si="5"/>
        <v>37525.906654740567</v>
      </c>
      <c r="R13" s="44">
        <f t="shared" si="2"/>
        <v>18762.953327370284</v>
      </c>
      <c r="S13" s="182">
        <f>R13-Q13</f>
        <v>-18762.953327370284</v>
      </c>
      <c r="T13" s="48">
        <f t="shared" si="7"/>
        <v>-25758805.299119987</v>
      </c>
      <c r="U13" s="44">
        <f t="shared" si="7"/>
        <v>-20484201.450434517</v>
      </c>
      <c r="V13" s="182">
        <f t="shared" si="8"/>
        <v>5274603.8486854695</v>
      </c>
    </row>
    <row r="14" spans="1:22" ht="16">
      <c r="A14" s="186" t="s">
        <v>107</v>
      </c>
      <c r="B14" s="573">
        <f>SUM(B4:B13)</f>
        <v>343821.2393917687</v>
      </c>
      <c r="C14" s="573">
        <f t="shared" ref="C14:P14" si="10">SUM(C4:C13)</f>
        <v>203624.61969588435</v>
      </c>
      <c r="D14" s="574">
        <f t="shared" si="10"/>
        <v>-140196.61969588435</v>
      </c>
      <c r="E14" s="573">
        <f t="shared" si="10"/>
        <v>0</v>
      </c>
      <c r="F14" s="575">
        <f t="shared" si="10"/>
        <v>0</v>
      </c>
      <c r="G14" s="574">
        <f t="shared" si="10"/>
        <v>0</v>
      </c>
      <c r="H14" s="573">
        <f t="shared" si="10"/>
        <v>0</v>
      </c>
      <c r="I14" s="575">
        <f t="shared" si="10"/>
        <v>240365.76501044375</v>
      </c>
      <c r="J14" s="574">
        <f t="shared" si="10"/>
        <v>240365.76501044375</v>
      </c>
      <c r="K14" s="573">
        <f t="shared" si="10"/>
        <v>0</v>
      </c>
      <c r="L14" s="573">
        <f t="shared" si="10"/>
        <v>0</v>
      </c>
      <c r="M14" s="574">
        <f t="shared" si="10"/>
        <v>0</v>
      </c>
      <c r="N14" s="575">
        <f t="shared" si="10"/>
        <v>-223458187.37657037</v>
      </c>
      <c r="O14" s="575">
        <f t="shared" si="10"/>
        <v>-195815898.41935369</v>
      </c>
      <c r="P14" s="576">
        <f t="shared" si="10"/>
        <v>27642288.957216669</v>
      </c>
      <c r="Q14" s="577">
        <f t="shared" ref="Q14:V14" si="11">SUM(Q4:Q13)</f>
        <v>343821.2393917687</v>
      </c>
      <c r="R14" s="575">
        <f t="shared" si="11"/>
        <v>203624.61969588435</v>
      </c>
      <c r="S14" s="578">
        <f t="shared" si="11"/>
        <v>-140196.61969588435</v>
      </c>
      <c r="T14" s="577">
        <f t="shared" si="11"/>
        <v>-223458187.37657037</v>
      </c>
      <c r="U14" s="575">
        <f t="shared" si="11"/>
        <v>-195575532.65434325</v>
      </c>
      <c r="V14" s="579">
        <f t="shared" si="11"/>
        <v>27882654.722227111</v>
      </c>
    </row>
    <row r="15" spans="1:22" ht="17" thickBot="1">
      <c r="A15" s="187" t="s">
        <v>155</v>
      </c>
      <c r="B15" s="580"/>
      <c r="C15" s="580"/>
      <c r="D15" s="581">
        <f>D4+NPV(Faktory!$D$5,'Prínosy - Agendové IS'!D5:D13)</f>
        <v>-107326.49310892817</v>
      </c>
      <c r="E15" s="582"/>
      <c r="F15" s="583"/>
      <c r="G15" s="581">
        <f>G4+NPV(Faktory!$D$3,'Prínosy - Agendové IS'!G5:G13)</f>
        <v>0</v>
      </c>
      <c r="H15" s="582"/>
      <c r="I15" s="583"/>
      <c r="J15" s="581">
        <f>J4+NPV(Faktory!$D$5,'Prínosy - Agendové IS'!J5:J13)</f>
        <v>184010.24702290283</v>
      </c>
      <c r="K15" s="580"/>
      <c r="L15" s="580"/>
      <c r="M15" s="581">
        <f>M4+NPV(Faktory!$D$5,'Prínosy - Agendové IS'!M5:M13)</f>
        <v>0</v>
      </c>
      <c r="N15" s="583"/>
      <c r="O15" s="583"/>
      <c r="P15" s="584">
        <f>P4+NPV(Faktory!$D$5,'Prínosy - Agendové IS'!P5:P13)</f>
        <v>20366323.315115891</v>
      </c>
      <c r="Q15" s="585"/>
      <c r="R15" s="583"/>
      <c r="S15" s="581">
        <f>S4+NPV(Faktory!$D$5,'Prínosy - Agendové IS'!S5:S13)</f>
        <v>-107326.49310892817</v>
      </c>
      <c r="T15" s="585"/>
      <c r="U15" s="583"/>
      <c r="V15" s="581">
        <f>V4+NPV(Faktory!$D$5,'Prínosy - Agendové IS'!V5:V13)</f>
        <v>20550333.562138792</v>
      </c>
    </row>
    <row r="17" spans="2:2">
      <c r="B17" s="108" t="s">
        <v>168</v>
      </c>
    </row>
    <row r="38" spans="15:15">
      <c r="O38" s="184"/>
    </row>
  </sheetData>
  <protectedRanges>
    <protectedRange algorithmName="SHA-512" hashValue="f4ycvS5NMakRYlpexdvZE7kc5B00PVZgCpNS64jzUJaJceYSE+aleudxwPGxr22CZo/5IZ2uTHVQQMolnN60/A==" saltValue="c0KVc6r/LTYq/uhy9236YA==" spinCount="100000" sqref="E2:G15" name="Rozsah1"/>
  </protectedRanges>
  <mergeCells count="10">
    <mergeCell ref="B1:D1"/>
    <mergeCell ref="Q1:V1"/>
    <mergeCell ref="B2:D2"/>
    <mergeCell ref="E2:G2"/>
    <mergeCell ref="H2:J2"/>
    <mergeCell ref="K2:M2"/>
    <mergeCell ref="Q2:S2"/>
    <mergeCell ref="T2:V2"/>
    <mergeCell ref="N2:P2"/>
    <mergeCell ref="E1:P1"/>
  </mergeCells>
  <pageMargins left="0.7" right="0.7" top="0.75" bottom="0.75" header="0.3" footer="0.3"/>
  <pageSetup paperSize="9" scale="2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22"/>
  <sheetViews>
    <sheetView view="pageBreakPreview" topLeftCell="B1" zoomScale="60" zoomScaleNormal="80" workbookViewId="0">
      <selection activeCell="Q9" sqref="Q9"/>
    </sheetView>
  </sheetViews>
  <sheetFormatPr baseColWidth="10" defaultColWidth="8.83203125" defaultRowHeight="15"/>
  <cols>
    <col min="2" max="2" width="14.33203125" customWidth="1"/>
    <col min="3" max="3" width="15.83203125" bestFit="1" customWidth="1"/>
    <col min="4" max="4" width="16.6640625" bestFit="1" customWidth="1"/>
    <col min="5" max="6" width="13.5" bestFit="1" customWidth="1"/>
    <col min="7" max="7" width="16.6640625" bestFit="1" customWidth="1"/>
    <col min="8" max="8" width="14.5" bestFit="1" customWidth="1"/>
    <col min="9" max="9" width="13.5" bestFit="1" customWidth="1"/>
    <col min="10" max="10" width="16.6640625" bestFit="1" customWidth="1"/>
    <col min="11" max="16" width="16.6640625" customWidth="1"/>
    <col min="17" max="17" width="13.5" bestFit="1" customWidth="1"/>
    <col min="18" max="18" width="15.83203125" bestFit="1" customWidth="1"/>
    <col min="19" max="19" width="15.33203125" customWidth="1"/>
    <col min="20" max="21" width="17" bestFit="1" customWidth="1"/>
    <col min="22" max="22" width="14.33203125" bestFit="1" customWidth="1"/>
  </cols>
  <sheetData>
    <row r="1" spans="1:23" ht="15.75" customHeight="1" thickBot="1">
      <c r="A1" s="38"/>
      <c r="B1" s="720" t="s">
        <v>181</v>
      </c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2"/>
      <c r="N1" s="720" t="s">
        <v>319</v>
      </c>
      <c r="O1" s="721"/>
      <c r="P1" s="722"/>
      <c r="Q1" s="719" t="s">
        <v>69</v>
      </c>
      <c r="R1" s="719"/>
      <c r="S1" s="719"/>
      <c r="T1" s="696" t="s">
        <v>70</v>
      </c>
      <c r="U1" s="697"/>
      <c r="V1" s="698"/>
    </row>
    <row r="2" spans="1:23" ht="15.75" customHeight="1" thickBot="1">
      <c r="A2" s="8"/>
      <c r="B2" s="697" t="s">
        <v>66</v>
      </c>
      <c r="C2" s="697"/>
      <c r="D2" s="698"/>
      <c r="E2" s="697" t="s">
        <v>67</v>
      </c>
      <c r="F2" s="697"/>
      <c r="G2" s="698"/>
      <c r="H2" s="697" t="s">
        <v>109</v>
      </c>
      <c r="I2" s="697"/>
      <c r="J2" s="698"/>
      <c r="K2" s="697" t="s">
        <v>353</v>
      </c>
      <c r="L2" s="697"/>
      <c r="M2" s="698"/>
      <c r="N2" s="697"/>
      <c r="O2" s="697"/>
      <c r="P2" s="698"/>
      <c r="Q2" s="697" t="s">
        <v>68</v>
      </c>
      <c r="R2" s="697"/>
      <c r="S2" s="698"/>
      <c r="T2" s="8"/>
      <c r="U2" s="8"/>
      <c r="V2" s="39"/>
    </row>
    <row r="3" spans="1:23" ht="19.25" customHeight="1" thickBot="1">
      <c r="A3" s="41" t="s">
        <v>23</v>
      </c>
      <c r="B3" s="42" t="s">
        <v>226</v>
      </c>
      <c r="C3" s="42" t="s">
        <v>165</v>
      </c>
      <c r="D3" s="43" t="s">
        <v>24</v>
      </c>
      <c r="E3" s="42" t="s">
        <v>226</v>
      </c>
      <c r="F3" s="42" t="s">
        <v>165</v>
      </c>
      <c r="G3" s="43" t="s">
        <v>24</v>
      </c>
      <c r="H3" s="42" t="s">
        <v>226</v>
      </c>
      <c r="I3" s="42" t="s">
        <v>165</v>
      </c>
      <c r="J3" s="43" t="s">
        <v>24</v>
      </c>
      <c r="K3" s="42" t="s">
        <v>226</v>
      </c>
      <c r="L3" s="42" t="s">
        <v>165</v>
      </c>
      <c r="M3" s="43" t="s">
        <v>24</v>
      </c>
      <c r="N3" s="42" t="s">
        <v>226</v>
      </c>
      <c r="O3" s="42" t="s">
        <v>165</v>
      </c>
      <c r="P3" s="43" t="s">
        <v>24</v>
      </c>
      <c r="Q3" s="42" t="s">
        <v>226</v>
      </c>
      <c r="R3" s="42" t="s">
        <v>165</v>
      </c>
      <c r="S3" s="43" t="s">
        <v>24</v>
      </c>
      <c r="T3" s="42" t="s">
        <v>226</v>
      </c>
      <c r="U3" s="42" t="s">
        <v>165</v>
      </c>
      <c r="V3" s="43" t="s">
        <v>24</v>
      </c>
    </row>
    <row r="4" spans="1:23" ht="16">
      <c r="A4" s="25" t="s">
        <v>25</v>
      </c>
      <c r="B4" s="26">
        <f>TCO!D26+TCO!D27</f>
        <v>0</v>
      </c>
      <c r="C4" s="26">
        <f>(TCO!D$12*(1+$W$5))+TCO!D$13</f>
        <v>0</v>
      </c>
      <c r="D4" s="34">
        <f>C4-B4</f>
        <v>0</v>
      </c>
      <c r="E4" s="27">
        <f>TCO!D22+TCO!D23</f>
        <v>0</v>
      </c>
      <c r="F4" s="26">
        <f>(TCO!D$7*(1+$W$5))+TCO!D$8</f>
        <v>1306.8</v>
      </c>
      <c r="G4" s="34">
        <f>F4-E4</f>
        <v>1306.8</v>
      </c>
      <c r="H4" s="26">
        <f>TCO!D24+TCO!D25</f>
        <v>70000</v>
      </c>
      <c r="I4" s="26">
        <f>(TCO!D$9*(1+$W$5))+TCO!D$10</f>
        <v>2360406</v>
      </c>
      <c r="J4" s="34">
        <f>I4-H4</f>
        <v>2290406</v>
      </c>
      <c r="K4" s="27">
        <v>0</v>
      </c>
      <c r="L4" s="27">
        <f>TCO!D11</f>
        <v>0</v>
      </c>
      <c r="M4" s="34">
        <f>L4-K4</f>
        <v>0</v>
      </c>
      <c r="N4" s="27">
        <v>0</v>
      </c>
      <c r="O4" s="27">
        <f>TCO!D14</f>
        <v>19770</v>
      </c>
      <c r="P4" s="34">
        <f>O4-N4</f>
        <v>19770</v>
      </c>
      <c r="Q4" s="27">
        <f>'Parametre - Agendové IS'!D106</f>
        <v>0</v>
      </c>
      <c r="R4" s="27">
        <f>'Parametre - Agendové IS'!E106</f>
        <v>0</v>
      </c>
      <c r="S4" s="34">
        <f t="shared" ref="S4:S13" si="0">IF(ISERR(R4-Q4),"-",R4-Q4)</f>
        <v>0</v>
      </c>
      <c r="T4" s="26">
        <f>SUM(B4,E4,H4,K4,N4,Q4)</f>
        <v>70000</v>
      </c>
      <c r="U4" s="26">
        <f>((C4+F4+L4+O4+I4)*(1+$W$4))+R4</f>
        <v>2381482.7999999998</v>
      </c>
      <c r="V4" s="34">
        <f>U4-T4</f>
        <v>2311482.7999999998</v>
      </c>
      <c r="W4" s="226">
        <f>'Analyza citlivosti - AgendovéIS'!B7</f>
        <v>0</v>
      </c>
    </row>
    <row r="5" spans="1:23" ht="16">
      <c r="A5" s="25" t="s">
        <v>26</v>
      </c>
      <c r="B5" s="26">
        <f>TCO!E26+TCO!E27</f>
        <v>0</v>
      </c>
      <c r="C5" s="26">
        <f>(TCO!E$12*(1+$W$5))+TCO!E$13</f>
        <v>0</v>
      </c>
      <c r="D5" s="29">
        <f t="shared" ref="D5:D13" si="1">C5-B5</f>
        <v>0</v>
      </c>
      <c r="E5" s="27">
        <f>TCO!E22+TCO!E23</f>
        <v>0</v>
      </c>
      <c r="F5" s="26">
        <f>(TCO!E$7*(1+$W$5))+TCO!E$8</f>
        <v>236320</v>
      </c>
      <c r="G5" s="29">
        <f t="shared" ref="G5:G13" si="2">F5-E5</f>
        <v>236320</v>
      </c>
      <c r="H5" s="26">
        <f>TCO!E24+TCO!E25</f>
        <v>70000</v>
      </c>
      <c r="I5" s="26">
        <f>(TCO!E$9*(1+$W$5))+TCO!E$10</f>
        <v>2360406</v>
      </c>
      <c r="J5" s="29">
        <f t="shared" ref="J5:J13" si="3">I5-H5</f>
        <v>2290406</v>
      </c>
      <c r="K5" s="27">
        <v>0</v>
      </c>
      <c r="L5" s="27">
        <f>TCO!E11</f>
        <v>0</v>
      </c>
      <c r="M5" s="29">
        <f t="shared" ref="M5:M13" si="4">L5-K5</f>
        <v>0</v>
      </c>
      <c r="N5" s="27">
        <v>0</v>
      </c>
      <c r="O5" s="27">
        <f>TCO!E14</f>
        <v>19770</v>
      </c>
      <c r="P5" s="29">
        <f t="shared" ref="P5:P13" si="5">O5-N5</f>
        <v>19770</v>
      </c>
      <c r="Q5" s="27">
        <f>'Parametre - Agendové IS'!D107</f>
        <v>0</v>
      </c>
      <c r="R5" s="27">
        <f>'Parametre - Agendové IS'!E107</f>
        <v>0</v>
      </c>
      <c r="S5" s="29">
        <f t="shared" si="0"/>
        <v>0</v>
      </c>
      <c r="T5" s="26">
        <f t="shared" ref="T5:T13" si="6">SUM(B5,E5,H5,K5,N5,Q5)</f>
        <v>70000</v>
      </c>
      <c r="U5" s="26">
        <f t="shared" ref="U5:U13" si="7">((C5+F5+L5+O5+I5)*(1+$W$4))+R5</f>
        <v>2616496</v>
      </c>
      <c r="V5" s="29">
        <f t="shared" ref="V5:V13" si="8">U5-T5</f>
        <v>2546496</v>
      </c>
      <c r="W5" s="226">
        <f>'Analyza citlivosti - AgendovéIS'!E7</f>
        <v>0</v>
      </c>
    </row>
    <row r="6" spans="1:23" ht="16">
      <c r="A6" s="25" t="s">
        <v>27</v>
      </c>
      <c r="B6" s="26">
        <f>TCO!F26+TCO!F27</f>
        <v>0</v>
      </c>
      <c r="C6" s="26">
        <f>(TCO!F$12*(1+$W$5))+TCO!F$13</f>
        <v>0</v>
      </c>
      <c r="D6" s="29">
        <f t="shared" si="1"/>
        <v>0</v>
      </c>
      <c r="E6" s="27">
        <f>TCO!F22+TCO!F23</f>
        <v>0</v>
      </c>
      <c r="F6" s="26">
        <f>(TCO!F$7*(1+$W$5))+TCO!F$8</f>
        <v>0</v>
      </c>
      <c r="G6" s="29">
        <f t="shared" si="2"/>
        <v>0</v>
      </c>
      <c r="H6" s="26">
        <f>TCO!F24+TCO!F25</f>
        <v>70000</v>
      </c>
      <c r="I6" s="26">
        <f>(TCO!F$9*(1+$W$5))+TCO!F$10</f>
        <v>499200</v>
      </c>
      <c r="J6" s="29">
        <f t="shared" si="3"/>
        <v>429200</v>
      </c>
      <c r="K6" s="27">
        <v>0</v>
      </c>
      <c r="L6" s="27">
        <f>TCO!F11</f>
        <v>0</v>
      </c>
      <c r="M6" s="29">
        <f t="shared" si="4"/>
        <v>0</v>
      </c>
      <c r="N6" s="27">
        <v>0</v>
      </c>
      <c r="O6" s="27">
        <f>TCO!F14</f>
        <v>0</v>
      </c>
      <c r="P6" s="29">
        <f t="shared" si="5"/>
        <v>0</v>
      </c>
      <c r="Q6" s="27">
        <f>'Parametre - Agendové IS'!D108</f>
        <v>0</v>
      </c>
      <c r="R6" s="27">
        <f>'Parametre - Agendové IS'!E108</f>
        <v>0</v>
      </c>
      <c r="S6" s="29">
        <f t="shared" si="0"/>
        <v>0</v>
      </c>
      <c r="T6" s="26">
        <f t="shared" si="6"/>
        <v>70000</v>
      </c>
      <c r="U6" s="26">
        <f t="shared" si="7"/>
        <v>499200</v>
      </c>
      <c r="V6" s="29">
        <f t="shared" si="8"/>
        <v>429200</v>
      </c>
    </row>
    <row r="7" spans="1:23" ht="16">
      <c r="A7" s="25" t="s">
        <v>28</v>
      </c>
      <c r="B7" s="26">
        <f>TCO!G26+TCO!G27</f>
        <v>0</v>
      </c>
      <c r="C7" s="26">
        <f>(TCO!G$12*(1+$W$5))+TCO!G$13</f>
        <v>0</v>
      </c>
      <c r="D7" s="29">
        <f t="shared" si="1"/>
        <v>0</v>
      </c>
      <c r="E7" s="27">
        <f>TCO!G22+TCO!G23</f>
        <v>0</v>
      </c>
      <c r="F7" s="26">
        <f>(TCO!G$7*(1+$W$5))+TCO!G$8</f>
        <v>0</v>
      </c>
      <c r="G7" s="29">
        <f t="shared" si="2"/>
        <v>0</v>
      </c>
      <c r="H7" s="26">
        <f>TCO!G24+TCO!G25</f>
        <v>70000</v>
      </c>
      <c r="I7" s="26">
        <f>(TCO!G$9*(1+$W$5))+TCO!G$10</f>
        <v>499200</v>
      </c>
      <c r="J7" s="29">
        <f t="shared" si="3"/>
        <v>429200</v>
      </c>
      <c r="K7" s="27">
        <v>0</v>
      </c>
      <c r="L7" s="27">
        <f>TCO!G11</f>
        <v>0</v>
      </c>
      <c r="M7" s="29">
        <f t="shared" si="4"/>
        <v>0</v>
      </c>
      <c r="N7" s="27">
        <v>0</v>
      </c>
      <c r="O7" s="27">
        <f>TCO!G14</f>
        <v>0</v>
      </c>
      <c r="P7" s="29">
        <f t="shared" si="5"/>
        <v>0</v>
      </c>
      <c r="Q7" s="27">
        <f>'Parametre - Agendové IS'!D109</f>
        <v>0</v>
      </c>
      <c r="R7" s="27">
        <f>'Parametre - Agendové IS'!E109</f>
        <v>0</v>
      </c>
      <c r="S7" s="29">
        <f t="shared" si="0"/>
        <v>0</v>
      </c>
      <c r="T7" s="26">
        <f t="shared" si="6"/>
        <v>70000</v>
      </c>
      <c r="U7" s="26">
        <f t="shared" si="7"/>
        <v>499200</v>
      </c>
      <c r="V7" s="29">
        <f t="shared" si="8"/>
        <v>429200</v>
      </c>
    </row>
    <row r="8" spans="1:23" ht="16">
      <c r="A8" s="25" t="s">
        <v>29</v>
      </c>
      <c r="B8" s="26">
        <f>TCO!H26+TCO!H27</f>
        <v>0</v>
      </c>
      <c r="C8" s="26">
        <f>(TCO!H$12*(1+$W$5))+TCO!H$13</f>
        <v>0</v>
      </c>
      <c r="D8" s="29">
        <f t="shared" si="1"/>
        <v>0</v>
      </c>
      <c r="E8" s="27">
        <f>TCO!H22+TCO!H23</f>
        <v>0</v>
      </c>
      <c r="F8" s="26">
        <f>(TCO!H$7*(1+$W$5))+TCO!H$8</f>
        <v>0</v>
      </c>
      <c r="G8" s="29">
        <f t="shared" si="2"/>
        <v>0</v>
      </c>
      <c r="H8" s="26">
        <f>TCO!H24+TCO!H25</f>
        <v>70000</v>
      </c>
      <c r="I8" s="26">
        <f>(TCO!H$9*(1+$W$5))+TCO!H$10</f>
        <v>499200</v>
      </c>
      <c r="J8" s="29">
        <f t="shared" si="3"/>
        <v>429200</v>
      </c>
      <c r="K8" s="27">
        <v>0</v>
      </c>
      <c r="L8" s="27">
        <f>TCO!H11</f>
        <v>0</v>
      </c>
      <c r="M8" s="29">
        <f t="shared" si="4"/>
        <v>0</v>
      </c>
      <c r="N8" s="27">
        <v>0</v>
      </c>
      <c r="O8" s="27">
        <f>TCO!H14</f>
        <v>0</v>
      </c>
      <c r="P8" s="29">
        <f t="shared" si="5"/>
        <v>0</v>
      </c>
      <c r="Q8" s="27">
        <f>'Parametre - Agendové IS'!D110</f>
        <v>0</v>
      </c>
      <c r="R8" s="27">
        <f>'Parametre - Agendové IS'!E110</f>
        <v>0</v>
      </c>
      <c r="S8" s="29">
        <f t="shared" si="0"/>
        <v>0</v>
      </c>
      <c r="T8" s="26">
        <f t="shared" si="6"/>
        <v>70000</v>
      </c>
      <c r="U8" s="26">
        <f t="shared" si="7"/>
        <v>499200</v>
      </c>
      <c r="V8" s="29">
        <f t="shared" si="8"/>
        <v>429200</v>
      </c>
    </row>
    <row r="9" spans="1:23" ht="16">
      <c r="A9" s="25" t="s">
        <v>30</v>
      </c>
      <c r="B9" s="26">
        <f>TCO!I26+TCO!I27</f>
        <v>0</v>
      </c>
      <c r="C9" s="26">
        <f>(TCO!I$12*(1+$W$5))+TCO!I$13</f>
        <v>0</v>
      </c>
      <c r="D9" s="29">
        <f t="shared" si="1"/>
        <v>0</v>
      </c>
      <c r="E9" s="27">
        <f>TCO!I22+TCO!I23</f>
        <v>0</v>
      </c>
      <c r="F9" s="26">
        <f>(TCO!I$7*(1+$W$5))+TCO!I$8</f>
        <v>0</v>
      </c>
      <c r="G9" s="29">
        <f t="shared" si="2"/>
        <v>0</v>
      </c>
      <c r="H9" s="26">
        <f>TCO!I24+TCO!I25</f>
        <v>70000</v>
      </c>
      <c r="I9" s="26">
        <f>(TCO!I$9*(1+$W$5))+TCO!I$10</f>
        <v>499200</v>
      </c>
      <c r="J9" s="29">
        <f t="shared" si="3"/>
        <v>429200</v>
      </c>
      <c r="K9" s="27">
        <v>0</v>
      </c>
      <c r="L9" s="27">
        <f>TCO!I11</f>
        <v>0</v>
      </c>
      <c r="M9" s="29">
        <f t="shared" si="4"/>
        <v>0</v>
      </c>
      <c r="N9" s="27">
        <v>0</v>
      </c>
      <c r="O9" s="27">
        <f>TCO!I14</f>
        <v>0</v>
      </c>
      <c r="P9" s="29">
        <f t="shared" si="5"/>
        <v>0</v>
      </c>
      <c r="Q9" s="27">
        <f>'Parametre - Agendové IS'!D111</f>
        <v>0</v>
      </c>
      <c r="R9" s="27">
        <f>'Parametre - Agendové IS'!E111</f>
        <v>0</v>
      </c>
      <c r="S9" s="29">
        <f t="shared" si="0"/>
        <v>0</v>
      </c>
      <c r="T9" s="26">
        <f t="shared" si="6"/>
        <v>70000</v>
      </c>
      <c r="U9" s="26">
        <f t="shared" si="7"/>
        <v>499200</v>
      </c>
      <c r="V9" s="29">
        <f t="shared" si="8"/>
        <v>429200</v>
      </c>
    </row>
    <row r="10" spans="1:23" ht="16">
      <c r="A10" s="25" t="s">
        <v>31</v>
      </c>
      <c r="B10" s="26">
        <f>TCO!J26+TCO!J27</f>
        <v>0</v>
      </c>
      <c r="C10" s="26">
        <f>(TCO!J$12*(1+$W$5))+TCO!J$13</f>
        <v>0</v>
      </c>
      <c r="D10" s="29">
        <f t="shared" si="1"/>
        <v>0</v>
      </c>
      <c r="E10" s="27">
        <f>TCO!J22+TCO!J23</f>
        <v>0</v>
      </c>
      <c r="F10" s="26">
        <f>(TCO!J$7*(1+$W$5))+TCO!J$8</f>
        <v>0</v>
      </c>
      <c r="G10" s="29">
        <f t="shared" si="2"/>
        <v>0</v>
      </c>
      <c r="H10" s="26">
        <f>TCO!J24+TCO!J25</f>
        <v>70000</v>
      </c>
      <c r="I10" s="26">
        <f>(TCO!J$9*(1+$W$5))+TCO!J$10</f>
        <v>499200</v>
      </c>
      <c r="J10" s="29">
        <f t="shared" si="3"/>
        <v>429200</v>
      </c>
      <c r="K10" s="27">
        <v>0</v>
      </c>
      <c r="L10" s="27">
        <f>TCO!J11</f>
        <v>0</v>
      </c>
      <c r="M10" s="29">
        <f t="shared" si="4"/>
        <v>0</v>
      </c>
      <c r="N10" s="27">
        <v>0</v>
      </c>
      <c r="O10" s="27">
        <f>TCO!J14</f>
        <v>0</v>
      </c>
      <c r="P10" s="29">
        <f t="shared" si="5"/>
        <v>0</v>
      </c>
      <c r="Q10" s="27">
        <f>'Parametre - Agendové IS'!D112</f>
        <v>0</v>
      </c>
      <c r="R10" s="27">
        <f>'Parametre - Agendové IS'!E112</f>
        <v>0</v>
      </c>
      <c r="S10" s="29">
        <f t="shared" si="0"/>
        <v>0</v>
      </c>
      <c r="T10" s="26">
        <f t="shared" si="6"/>
        <v>70000</v>
      </c>
      <c r="U10" s="26">
        <f t="shared" si="7"/>
        <v>499200</v>
      </c>
      <c r="V10" s="29">
        <f t="shared" si="8"/>
        <v>429200</v>
      </c>
    </row>
    <row r="11" spans="1:23" ht="16">
      <c r="A11" s="25" t="s">
        <v>32</v>
      </c>
      <c r="B11" s="26">
        <f>TCO!K26+TCO!K27</f>
        <v>0</v>
      </c>
      <c r="C11" s="26">
        <f>(TCO!K$12*(1+$W$5))+TCO!K$13</f>
        <v>0</v>
      </c>
      <c r="D11" s="29">
        <f t="shared" si="1"/>
        <v>0</v>
      </c>
      <c r="E11" s="27">
        <f>TCO!K22+TCO!K23</f>
        <v>0</v>
      </c>
      <c r="F11" s="26">
        <f>(TCO!K$7*(1+$W$5))+TCO!K$8</f>
        <v>0</v>
      </c>
      <c r="G11" s="29">
        <f t="shared" si="2"/>
        <v>0</v>
      </c>
      <c r="H11" s="26">
        <f>TCO!K24+TCO!K25</f>
        <v>70000</v>
      </c>
      <c r="I11" s="26">
        <f>(TCO!K$9*(1+$W$5))+TCO!K$10</f>
        <v>499200</v>
      </c>
      <c r="J11" s="29">
        <f t="shared" si="3"/>
        <v>429200</v>
      </c>
      <c r="K11" s="27">
        <v>0</v>
      </c>
      <c r="L11" s="27">
        <f>TCO!K11</f>
        <v>0</v>
      </c>
      <c r="M11" s="29">
        <f t="shared" si="4"/>
        <v>0</v>
      </c>
      <c r="N11" s="27">
        <v>0</v>
      </c>
      <c r="O11" s="27">
        <f>TCO!K14</f>
        <v>0</v>
      </c>
      <c r="P11" s="29">
        <f t="shared" si="5"/>
        <v>0</v>
      </c>
      <c r="Q11" s="27">
        <f>'Parametre - Agendové IS'!D113</f>
        <v>0</v>
      </c>
      <c r="R11" s="27">
        <f>'Parametre - Agendové IS'!E113</f>
        <v>0</v>
      </c>
      <c r="S11" s="29">
        <f t="shared" si="0"/>
        <v>0</v>
      </c>
      <c r="T11" s="26">
        <f t="shared" si="6"/>
        <v>70000</v>
      </c>
      <c r="U11" s="26">
        <f t="shared" si="7"/>
        <v>499200</v>
      </c>
      <c r="V11" s="29">
        <f t="shared" si="8"/>
        <v>429200</v>
      </c>
    </row>
    <row r="12" spans="1:23" ht="16">
      <c r="A12" s="25" t="s">
        <v>33</v>
      </c>
      <c r="B12" s="26">
        <f>TCO!L26+TCO!L27</f>
        <v>0</v>
      </c>
      <c r="C12" s="26">
        <f>(TCO!L$12*(1+$W$5))+TCO!L$13</f>
        <v>0</v>
      </c>
      <c r="D12" s="29">
        <f t="shared" si="1"/>
        <v>0</v>
      </c>
      <c r="E12" s="27">
        <f>TCO!L22+TCO!L23</f>
        <v>0</v>
      </c>
      <c r="F12" s="26">
        <f>(TCO!L$7*(1+$W$5))+TCO!L$8</f>
        <v>0</v>
      </c>
      <c r="G12" s="29">
        <f t="shared" si="2"/>
        <v>0</v>
      </c>
      <c r="H12" s="26">
        <f>TCO!L24+TCO!L25</f>
        <v>70000</v>
      </c>
      <c r="I12" s="26">
        <f>(TCO!L$9*(1+$W$5))+TCO!L$10</f>
        <v>499200</v>
      </c>
      <c r="J12" s="29">
        <f t="shared" si="3"/>
        <v>429200</v>
      </c>
      <c r="K12" s="27">
        <v>0</v>
      </c>
      <c r="L12" s="27">
        <f>TCO!L11</f>
        <v>0</v>
      </c>
      <c r="M12" s="29">
        <f t="shared" si="4"/>
        <v>0</v>
      </c>
      <c r="N12" s="27">
        <v>0</v>
      </c>
      <c r="O12" s="27">
        <f>TCO!L14</f>
        <v>0</v>
      </c>
      <c r="P12" s="29">
        <f t="shared" si="5"/>
        <v>0</v>
      </c>
      <c r="Q12" s="27">
        <f>'Parametre - Agendové IS'!D114</f>
        <v>0</v>
      </c>
      <c r="R12" s="27">
        <f>'Parametre - Agendové IS'!E114</f>
        <v>0</v>
      </c>
      <c r="S12" s="29">
        <f t="shared" si="0"/>
        <v>0</v>
      </c>
      <c r="T12" s="26">
        <f t="shared" si="6"/>
        <v>70000</v>
      </c>
      <c r="U12" s="26">
        <f t="shared" si="7"/>
        <v>499200</v>
      </c>
      <c r="V12" s="29">
        <f t="shared" si="8"/>
        <v>429200</v>
      </c>
    </row>
    <row r="13" spans="1:23" ht="17" thickBot="1">
      <c r="A13" s="40" t="s">
        <v>34</v>
      </c>
      <c r="B13" s="44">
        <f>TCO!M26+TCO!M27</f>
        <v>0</v>
      </c>
      <c r="C13" s="44">
        <f>(TCO!M$12*(1+$W$5))+TCO!M$13</f>
        <v>0</v>
      </c>
      <c r="D13" s="182">
        <f t="shared" si="1"/>
        <v>0</v>
      </c>
      <c r="E13" s="48">
        <f>TCO!M22+TCO!M23</f>
        <v>0</v>
      </c>
      <c r="F13" s="44">
        <f>(TCO!M$7*(1+$W$5))+TCO!M$8</f>
        <v>0</v>
      </c>
      <c r="G13" s="182">
        <f t="shared" si="2"/>
        <v>0</v>
      </c>
      <c r="H13" s="44">
        <f>TCO!M24+TCO!M25</f>
        <v>70000</v>
      </c>
      <c r="I13" s="44">
        <f>(TCO!M$9*(1+$W$5))+TCO!M$10</f>
        <v>499200</v>
      </c>
      <c r="J13" s="182">
        <f t="shared" si="3"/>
        <v>429200</v>
      </c>
      <c r="K13" s="48">
        <v>0</v>
      </c>
      <c r="L13" s="48">
        <f>TCO!M11</f>
        <v>0</v>
      </c>
      <c r="M13" s="182">
        <f t="shared" si="4"/>
        <v>0</v>
      </c>
      <c r="N13" s="48">
        <v>0</v>
      </c>
      <c r="O13" s="48">
        <f>TCO!M14</f>
        <v>0</v>
      </c>
      <c r="P13" s="182">
        <f t="shared" si="5"/>
        <v>0</v>
      </c>
      <c r="Q13" s="48">
        <f>'Parametre - Agendové IS'!D115</f>
        <v>0</v>
      </c>
      <c r="R13" s="48">
        <f>'Parametre - Agendové IS'!E115</f>
        <v>0</v>
      </c>
      <c r="S13" s="182">
        <f t="shared" si="0"/>
        <v>0</v>
      </c>
      <c r="T13" s="26">
        <f t="shared" si="6"/>
        <v>70000</v>
      </c>
      <c r="U13" s="26">
        <f t="shared" si="7"/>
        <v>499200</v>
      </c>
      <c r="V13" s="182">
        <f t="shared" si="8"/>
        <v>429200</v>
      </c>
    </row>
    <row r="14" spans="1:23" ht="16">
      <c r="A14" s="586" t="s">
        <v>107</v>
      </c>
      <c r="B14" s="577">
        <f>SUM(B4:B13)</f>
        <v>0</v>
      </c>
      <c r="C14" s="575">
        <f t="shared" ref="C14:S14" si="9">SUM(C4:C13)</f>
        <v>0</v>
      </c>
      <c r="D14" s="574">
        <f t="shared" si="9"/>
        <v>0</v>
      </c>
      <c r="E14" s="577">
        <f t="shared" si="9"/>
        <v>0</v>
      </c>
      <c r="F14" s="575">
        <f t="shared" si="9"/>
        <v>237626.8</v>
      </c>
      <c r="G14" s="574">
        <f t="shared" si="9"/>
        <v>237626.8</v>
      </c>
      <c r="H14" s="577">
        <f t="shared" si="9"/>
        <v>700000</v>
      </c>
      <c r="I14" s="575">
        <f t="shared" si="9"/>
        <v>8714412</v>
      </c>
      <c r="J14" s="574">
        <f t="shared" si="9"/>
        <v>8014412</v>
      </c>
      <c r="K14" s="577">
        <f t="shared" ref="K14:P14" si="10">SUM(K4:K13)</f>
        <v>0</v>
      </c>
      <c r="L14" s="575">
        <f t="shared" si="10"/>
        <v>0</v>
      </c>
      <c r="M14" s="574">
        <f t="shared" si="10"/>
        <v>0</v>
      </c>
      <c r="N14" s="577">
        <f t="shared" si="10"/>
        <v>0</v>
      </c>
      <c r="O14" s="575">
        <f t="shared" si="10"/>
        <v>39540</v>
      </c>
      <c r="P14" s="574">
        <f t="shared" si="10"/>
        <v>39540</v>
      </c>
      <c r="Q14" s="577">
        <f t="shared" si="9"/>
        <v>0</v>
      </c>
      <c r="R14" s="575">
        <f t="shared" si="9"/>
        <v>0</v>
      </c>
      <c r="S14" s="574">
        <f t="shared" si="9"/>
        <v>0</v>
      </c>
      <c r="T14" s="587">
        <f>SUM(T4:T13)</f>
        <v>700000</v>
      </c>
      <c r="U14" s="588">
        <f>SUM(U4:U13)</f>
        <v>8991578.8000000007</v>
      </c>
      <c r="V14" s="589">
        <f>SUM(V4:V13)</f>
        <v>8291578.7999999998</v>
      </c>
    </row>
    <row r="15" spans="1:23" ht="17" thickBot="1">
      <c r="A15" s="586" t="s">
        <v>155</v>
      </c>
      <c r="B15" s="585"/>
      <c r="C15" s="583"/>
      <c r="D15" s="581">
        <f>D4+NPV(Faktory!$D$5,D5:D13)</f>
        <v>0</v>
      </c>
      <c r="E15" s="585"/>
      <c r="F15" s="583"/>
      <c r="G15" s="581">
        <f>G4+NPV(Faktory!$D$5,G5:G13)</f>
        <v>226373.46666666665</v>
      </c>
      <c r="H15" s="585"/>
      <c r="I15" s="583"/>
      <c r="J15" s="581">
        <f>J4+NPV(Faktory!$D$5,J5:J13)</f>
        <v>7113660.2060435703</v>
      </c>
      <c r="K15" s="585"/>
      <c r="L15" s="583"/>
      <c r="M15" s="581">
        <f>M4+NPV(Faktory!$D$5,M5:M13)</f>
        <v>0</v>
      </c>
      <c r="N15" s="585"/>
      <c r="O15" s="583"/>
      <c r="P15" s="581">
        <f>P4+NPV(Faktory!$D$5,P5:P13)</f>
        <v>38598.571428571428</v>
      </c>
      <c r="Q15" s="585"/>
      <c r="R15" s="583"/>
      <c r="S15" s="581">
        <f>S4+NPV(Faktory!$D$5,S5:S13)</f>
        <v>0</v>
      </c>
      <c r="T15" s="590"/>
      <c r="U15" s="591"/>
      <c r="V15" s="592">
        <f>V4+NPV(Faktory!$D$5,V5:V13)</f>
        <v>7378632.244138808</v>
      </c>
    </row>
    <row r="16" spans="1:23">
      <c r="A16" s="146"/>
      <c r="B16" s="146"/>
      <c r="C16" s="146"/>
      <c r="D16" s="162"/>
      <c r="E16" s="146"/>
      <c r="F16" s="146"/>
      <c r="G16" s="162"/>
      <c r="H16" s="146"/>
      <c r="I16" s="146"/>
      <c r="J16" s="162"/>
      <c r="K16" s="162"/>
      <c r="L16" s="162"/>
      <c r="M16" s="162"/>
      <c r="N16" s="162"/>
      <c r="O16" s="162"/>
      <c r="P16" s="162"/>
      <c r="Q16" s="146"/>
      <c r="R16" s="146"/>
      <c r="S16" s="162"/>
      <c r="T16" s="183"/>
      <c r="U16" s="183"/>
      <c r="V16" s="183"/>
    </row>
    <row r="17" spans="1:2">
      <c r="A17" s="107"/>
      <c r="B17" s="108" t="s">
        <v>169</v>
      </c>
    </row>
    <row r="22" spans="1:2">
      <c r="B22" s="184"/>
    </row>
  </sheetData>
  <mergeCells count="10">
    <mergeCell ref="Q1:S1"/>
    <mergeCell ref="T1:V1"/>
    <mergeCell ref="B2:D2"/>
    <mergeCell ref="E2:G2"/>
    <mergeCell ref="H2:J2"/>
    <mergeCell ref="Q2:S2"/>
    <mergeCell ref="N1:P1"/>
    <mergeCell ref="N2:P2"/>
    <mergeCell ref="K2:M2"/>
    <mergeCell ref="B1:M1"/>
  </mergeCells>
  <pageMargins left="0.7" right="0.7" top="0.75" bottom="0.75" header="0.3" footer="0.3"/>
  <pageSetup paperSize="9" scale="2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CC"/>
  </sheetPr>
  <dimension ref="A1:AW135"/>
  <sheetViews>
    <sheetView view="pageBreakPreview" zoomScale="90" zoomScaleNormal="80" zoomScaleSheetLayoutView="90" workbookViewId="0">
      <pane xSplit="2" ySplit="4" topLeftCell="AD5" activePane="bottomRight" state="frozen"/>
      <selection pane="topRight" activeCell="C1" sqref="C1"/>
      <selection pane="bottomLeft" activeCell="A6" sqref="A6"/>
      <selection pane="bottomRight" activeCell="G3" sqref="G3:AV3"/>
    </sheetView>
  </sheetViews>
  <sheetFormatPr baseColWidth="10" defaultColWidth="9.1640625" defaultRowHeight="15"/>
  <cols>
    <col min="1" max="1" width="19.1640625" style="414" customWidth="1"/>
    <col min="2" max="2" width="9.83203125" style="414" bestFit="1" customWidth="1"/>
    <col min="3" max="3" width="8.83203125" style="414" bestFit="1" customWidth="1"/>
    <col min="4" max="4" width="14.5" style="414" bestFit="1" customWidth="1"/>
    <col min="5" max="5" width="15.6640625" style="414" bestFit="1" customWidth="1"/>
    <col min="6" max="6" width="14.5" style="414" bestFit="1" customWidth="1"/>
    <col min="7" max="7" width="14.5" style="450" bestFit="1" customWidth="1"/>
    <col min="8" max="8" width="14.6640625" style="493" customWidth="1"/>
    <col min="9" max="9" width="14.5" style="450" bestFit="1" customWidth="1"/>
    <col min="10" max="10" width="12.83203125" style="414" bestFit="1" customWidth="1"/>
    <col min="11" max="11" width="14.5" style="414" bestFit="1" customWidth="1"/>
    <col min="12" max="12" width="12.83203125" style="414" bestFit="1" customWidth="1"/>
    <col min="13" max="13" width="10.33203125" style="494" customWidth="1"/>
    <col min="14" max="14" width="14.5" style="493" bestFit="1" customWidth="1"/>
    <col min="15" max="15" width="14.5" style="450" bestFit="1" customWidth="1"/>
    <col min="16" max="16" width="10.33203125" style="494" customWidth="1"/>
    <col min="17" max="17" width="14.5" style="493" bestFit="1" customWidth="1"/>
    <col min="18" max="18" width="14.5" style="622" bestFit="1" customWidth="1"/>
    <col min="19" max="19" width="10.33203125" style="494" customWidth="1"/>
    <col min="20" max="20" width="14.5" style="493" bestFit="1" customWidth="1"/>
    <col min="21" max="21" width="14.5" style="622" bestFit="1" customWidth="1"/>
    <col min="22" max="22" width="10.33203125" style="494" customWidth="1"/>
    <col min="23" max="23" width="14.5" style="493" bestFit="1" customWidth="1"/>
    <col min="24" max="24" width="14.5" style="622" bestFit="1" customWidth="1"/>
    <col min="25" max="25" width="10.33203125" style="652" hidden="1" customWidth="1"/>
    <col min="26" max="26" width="14.5" style="653" hidden="1" customWidth="1"/>
    <col min="27" max="27" width="14.5" style="654" hidden="1" customWidth="1"/>
    <col min="28" max="28" width="10.33203125" style="494" customWidth="1"/>
    <col min="29" max="29" width="14.5" style="493" bestFit="1" customWidth="1"/>
    <col min="30" max="30" width="14.5" style="622" bestFit="1" customWidth="1"/>
    <col min="31" max="31" width="10.33203125" style="494" customWidth="1"/>
    <col min="32" max="32" width="14.5" style="493" bestFit="1" customWidth="1"/>
    <col min="33" max="33" width="14.5" style="622" bestFit="1" customWidth="1"/>
    <col min="34" max="34" width="10.33203125" style="494" customWidth="1"/>
    <col min="35" max="35" width="14.5" style="493" bestFit="1" customWidth="1"/>
    <col min="36" max="36" width="14.5" style="622" bestFit="1" customWidth="1"/>
    <col min="37" max="37" width="10.33203125" style="494" customWidth="1"/>
    <col min="38" max="38" width="14.5" style="493" bestFit="1" customWidth="1"/>
    <col min="39" max="39" width="14.5" style="622" bestFit="1" customWidth="1"/>
    <col min="40" max="40" width="10.33203125" style="494" customWidth="1"/>
    <col min="41" max="41" width="14.5" style="493" bestFit="1" customWidth="1"/>
    <col min="42" max="42" width="14.5" style="622" bestFit="1" customWidth="1"/>
    <col min="43" max="43" width="10.33203125" style="494" customWidth="1"/>
    <col min="44" max="44" width="14.5" style="493" bestFit="1" customWidth="1"/>
    <col min="45" max="45" width="14.5" style="622" bestFit="1" customWidth="1"/>
    <col min="46" max="46" width="10.33203125" style="494" customWidth="1"/>
    <col min="47" max="47" width="14.5" style="493" bestFit="1" customWidth="1"/>
    <col min="48" max="48" width="14.5" style="622" bestFit="1" customWidth="1"/>
    <col min="49" max="49" width="14.6640625" style="477" customWidth="1"/>
    <col min="50" max="52" width="9.1640625" style="414"/>
    <col min="53" max="53" width="12.5" style="414" bestFit="1" customWidth="1"/>
    <col min="54" max="288" width="9.1640625" style="414"/>
    <col min="289" max="289" width="1.6640625" style="414" customWidth="1"/>
    <col min="290" max="290" width="19.1640625" style="414" customWidth="1"/>
    <col min="291" max="291" width="35.1640625" style="414" customWidth="1"/>
    <col min="292" max="292" width="9.83203125" style="414" bestFit="1" customWidth="1"/>
    <col min="293" max="293" width="8.83203125" style="414" bestFit="1" customWidth="1"/>
    <col min="294" max="304" width="10.33203125" style="414" customWidth="1"/>
    <col min="305" max="544" width="9.1640625" style="414"/>
    <col min="545" max="545" width="1.6640625" style="414" customWidth="1"/>
    <col min="546" max="546" width="19.1640625" style="414" customWidth="1"/>
    <col min="547" max="547" width="35.1640625" style="414" customWidth="1"/>
    <col min="548" max="548" width="9.83203125" style="414" bestFit="1" customWidth="1"/>
    <col min="549" max="549" width="8.83203125" style="414" bestFit="1" customWidth="1"/>
    <col min="550" max="560" width="10.33203125" style="414" customWidth="1"/>
    <col min="561" max="800" width="9.1640625" style="414"/>
    <col min="801" max="801" width="1.6640625" style="414" customWidth="1"/>
    <col min="802" max="802" width="19.1640625" style="414" customWidth="1"/>
    <col min="803" max="803" width="35.1640625" style="414" customWidth="1"/>
    <col min="804" max="804" width="9.83203125" style="414" bestFit="1" customWidth="1"/>
    <col min="805" max="805" width="8.83203125" style="414" bestFit="1" customWidth="1"/>
    <col min="806" max="816" width="10.33203125" style="414" customWidth="1"/>
    <col min="817" max="1056" width="9.1640625" style="414"/>
    <col min="1057" max="1057" width="1.6640625" style="414" customWidth="1"/>
    <col min="1058" max="1058" width="19.1640625" style="414" customWidth="1"/>
    <col min="1059" max="1059" width="35.1640625" style="414" customWidth="1"/>
    <col min="1060" max="1060" width="9.83203125" style="414" bestFit="1" customWidth="1"/>
    <col min="1061" max="1061" width="8.83203125" style="414" bestFit="1" customWidth="1"/>
    <col min="1062" max="1072" width="10.33203125" style="414" customWidth="1"/>
    <col min="1073" max="1312" width="9.1640625" style="414"/>
    <col min="1313" max="1313" width="1.6640625" style="414" customWidth="1"/>
    <col min="1314" max="1314" width="19.1640625" style="414" customWidth="1"/>
    <col min="1315" max="1315" width="35.1640625" style="414" customWidth="1"/>
    <col min="1316" max="1316" width="9.83203125" style="414" bestFit="1" customWidth="1"/>
    <col min="1317" max="1317" width="8.83203125" style="414" bestFit="1" customWidth="1"/>
    <col min="1318" max="1328" width="10.33203125" style="414" customWidth="1"/>
    <col min="1329" max="1568" width="9.1640625" style="414"/>
    <col min="1569" max="1569" width="1.6640625" style="414" customWidth="1"/>
    <col min="1570" max="1570" width="19.1640625" style="414" customWidth="1"/>
    <col min="1571" max="1571" width="35.1640625" style="414" customWidth="1"/>
    <col min="1572" max="1572" width="9.83203125" style="414" bestFit="1" customWidth="1"/>
    <col min="1573" max="1573" width="8.83203125" style="414" bestFit="1" customWidth="1"/>
    <col min="1574" max="1584" width="10.33203125" style="414" customWidth="1"/>
    <col min="1585" max="1824" width="9.1640625" style="414"/>
    <col min="1825" max="1825" width="1.6640625" style="414" customWidth="1"/>
    <col min="1826" max="1826" width="19.1640625" style="414" customWidth="1"/>
    <col min="1827" max="1827" width="35.1640625" style="414" customWidth="1"/>
    <col min="1828" max="1828" width="9.83203125" style="414" bestFit="1" customWidth="1"/>
    <col min="1829" max="1829" width="8.83203125" style="414" bestFit="1" customWidth="1"/>
    <col min="1830" max="1840" width="10.33203125" style="414" customWidth="1"/>
    <col min="1841" max="2080" width="9.1640625" style="414"/>
    <col min="2081" max="2081" width="1.6640625" style="414" customWidth="1"/>
    <col min="2082" max="2082" width="19.1640625" style="414" customWidth="1"/>
    <col min="2083" max="2083" width="35.1640625" style="414" customWidth="1"/>
    <col min="2084" max="2084" width="9.83203125" style="414" bestFit="1" customWidth="1"/>
    <col min="2085" max="2085" width="8.83203125" style="414" bestFit="1" customWidth="1"/>
    <col min="2086" max="2096" width="10.33203125" style="414" customWidth="1"/>
    <col min="2097" max="2336" width="9.1640625" style="414"/>
    <col min="2337" max="2337" width="1.6640625" style="414" customWidth="1"/>
    <col min="2338" max="2338" width="19.1640625" style="414" customWidth="1"/>
    <col min="2339" max="2339" width="35.1640625" style="414" customWidth="1"/>
    <col min="2340" max="2340" width="9.83203125" style="414" bestFit="1" customWidth="1"/>
    <col min="2341" max="2341" width="8.83203125" style="414" bestFit="1" customWidth="1"/>
    <col min="2342" max="2352" width="10.33203125" style="414" customWidth="1"/>
    <col min="2353" max="2592" width="9.1640625" style="414"/>
    <col min="2593" max="2593" width="1.6640625" style="414" customWidth="1"/>
    <col min="2594" max="2594" width="19.1640625" style="414" customWidth="1"/>
    <col min="2595" max="2595" width="35.1640625" style="414" customWidth="1"/>
    <col min="2596" max="2596" width="9.83203125" style="414" bestFit="1" customWidth="1"/>
    <col min="2597" max="2597" width="8.83203125" style="414" bestFit="1" customWidth="1"/>
    <col min="2598" max="2608" width="10.33203125" style="414" customWidth="1"/>
    <col min="2609" max="2848" width="9.1640625" style="414"/>
    <col min="2849" max="2849" width="1.6640625" style="414" customWidth="1"/>
    <col min="2850" max="2850" width="19.1640625" style="414" customWidth="1"/>
    <col min="2851" max="2851" width="35.1640625" style="414" customWidth="1"/>
    <col min="2852" max="2852" width="9.83203125" style="414" bestFit="1" customWidth="1"/>
    <col min="2853" max="2853" width="8.83203125" style="414" bestFit="1" customWidth="1"/>
    <col min="2854" max="2864" width="10.33203125" style="414" customWidth="1"/>
    <col min="2865" max="3104" width="9.1640625" style="414"/>
    <col min="3105" max="3105" width="1.6640625" style="414" customWidth="1"/>
    <col min="3106" max="3106" width="19.1640625" style="414" customWidth="1"/>
    <col min="3107" max="3107" width="35.1640625" style="414" customWidth="1"/>
    <col min="3108" max="3108" width="9.83203125" style="414" bestFit="1" customWidth="1"/>
    <col min="3109" max="3109" width="8.83203125" style="414" bestFit="1" customWidth="1"/>
    <col min="3110" max="3120" width="10.33203125" style="414" customWidth="1"/>
    <col min="3121" max="3360" width="9.1640625" style="414"/>
    <col min="3361" max="3361" width="1.6640625" style="414" customWidth="1"/>
    <col min="3362" max="3362" width="19.1640625" style="414" customWidth="1"/>
    <col min="3363" max="3363" width="35.1640625" style="414" customWidth="1"/>
    <col min="3364" max="3364" width="9.83203125" style="414" bestFit="1" customWidth="1"/>
    <col min="3365" max="3365" width="8.83203125" style="414" bestFit="1" customWidth="1"/>
    <col min="3366" max="3376" width="10.33203125" style="414" customWidth="1"/>
    <col min="3377" max="3616" width="9.1640625" style="414"/>
    <col min="3617" max="3617" width="1.6640625" style="414" customWidth="1"/>
    <col min="3618" max="3618" width="19.1640625" style="414" customWidth="1"/>
    <col min="3619" max="3619" width="35.1640625" style="414" customWidth="1"/>
    <col min="3620" max="3620" width="9.83203125" style="414" bestFit="1" customWidth="1"/>
    <col min="3621" max="3621" width="8.83203125" style="414" bestFit="1" customWidth="1"/>
    <col min="3622" max="3632" width="10.33203125" style="414" customWidth="1"/>
    <col min="3633" max="3872" width="9.1640625" style="414"/>
    <col min="3873" max="3873" width="1.6640625" style="414" customWidth="1"/>
    <col min="3874" max="3874" width="19.1640625" style="414" customWidth="1"/>
    <col min="3875" max="3875" width="35.1640625" style="414" customWidth="1"/>
    <col min="3876" max="3876" width="9.83203125" style="414" bestFit="1" customWidth="1"/>
    <col min="3877" max="3877" width="8.83203125" style="414" bestFit="1" customWidth="1"/>
    <col min="3878" max="3888" width="10.33203125" style="414" customWidth="1"/>
    <col min="3889" max="4128" width="9.1640625" style="414"/>
    <col min="4129" max="4129" width="1.6640625" style="414" customWidth="1"/>
    <col min="4130" max="4130" width="19.1640625" style="414" customWidth="1"/>
    <col min="4131" max="4131" width="35.1640625" style="414" customWidth="1"/>
    <col min="4132" max="4132" width="9.83203125" style="414" bestFit="1" customWidth="1"/>
    <col min="4133" max="4133" width="8.83203125" style="414" bestFit="1" customWidth="1"/>
    <col min="4134" max="4144" width="10.33203125" style="414" customWidth="1"/>
    <col min="4145" max="4384" width="9.1640625" style="414"/>
    <col min="4385" max="4385" width="1.6640625" style="414" customWidth="1"/>
    <col min="4386" max="4386" width="19.1640625" style="414" customWidth="1"/>
    <col min="4387" max="4387" width="35.1640625" style="414" customWidth="1"/>
    <col min="4388" max="4388" width="9.83203125" style="414" bestFit="1" customWidth="1"/>
    <col min="4389" max="4389" width="8.83203125" style="414" bestFit="1" customWidth="1"/>
    <col min="4390" max="4400" width="10.33203125" style="414" customWidth="1"/>
    <col min="4401" max="4640" width="9.1640625" style="414"/>
    <col min="4641" max="4641" width="1.6640625" style="414" customWidth="1"/>
    <col min="4642" max="4642" width="19.1640625" style="414" customWidth="1"/>
    <col min="4643" max="4643" width="35.1640625" style="414" customWidth="1"/>
    <col min="4644" max="4644" width="9.83203125" style="414" bestFit="1" customWidth="1"/>
    <col min="4645" max="4645" width="8.83203125" style="414" bestFit="1" customWidth="1"/>
    <col min="4646" max="4656" width="10.33203125" style="414" customWidth="1"/>
    <col min="4657" max="4896" width="9.1640625" style="414"/>
    <col min="4897" max="4897" width="1.6640625" style="414" customWidth="1"/>
    <col min="4898" max="4898" width="19.1640625" style="414" customWidth="1"/>
    <col min="4899" max="4899" width="35.1640625" style="414" customWidth="1"/>
    <col min="4900" max="4900" width="9.83203125" style="414" bestFit="1" customWidth="1"/>
    <col min="4901" max="4901" width="8.83203125" style="414" bestFit="1" customWidth="1"/>
    <col min="4902" max="4912" width="10.33203125" style="414" customWidth="1"/>
    <col min="4913" max="5152" width="9.1640625" style="414"/>
    <col min="5153" max="5153" width="1.6640625" style="414" customWidth="1"/>
    <col min="5154" max="5154" width="19.1640625" style="414" customWidth="1"/>
    <col min="5155" max="5155" width="35.1640625" style="414" customWidth="1"/>
    <col min="5156" max="5156" width="9.83203125" style="414" bestFit="1" customWidth="1"/>
    <col min="5157" max="5157" width="8.83203125" style="414" bestFit="1" customWidth="1"/>
    <col min="5158" max="5168" width="10.33203125" style="414" customWidth="1"/>
    <col min="5169" max="5408" width="9.1640625" style="414"/>
    <col min="5409" max="5409" width="1.6640625" style="414" customWidth="1"/>
    <col min="5410" max="5410" width="19.1640625" style="414" customWidth="1"/>
    <col min="5411" max="5411" width="35.1640625" style="414" customWidth="1"/>
    <col min="5412" max="5412" width="9.83203125" style="414" bestFit="1" customWidth="1"/>
    <col min="5413" max="5413" width="8.83203125" style="414" bestFit="1" customWidth="1"/>
    <col min="5414" max="5424" width="10.33203125" style="414" customWidth="1"/>
    <col min="5425" max="5664" width="9.1640625" style="414"/>
    <col min="5665" max="5665" width="1.6640625" style="414" customWidth="1"/>
    <col min="5666" max="5666" width="19.1640625" style="414" customWidth="1"/>
    <col min="5667" max="5667" width="35.1640625" style="414" customWidth="1"/>
    <col min="5668" max="5668" width="9.83203125" style="414" bestFit="1" customWidth="1"/>
    <col min="5669" max="5669" width="8.83203125" style="414" bestFit="1" customWidth="1"/>
    <col min="5670" max="5680" width="10.33203125" style="414" customWidth="1"/>
    <col min="5681" max="5920" width="9.1640625" style="414"/>
    <col min="5921" max="5921" width="1.6640625" style="414" customWidth="1"/>
    <col min="5922" max="5922" width="19.1640625" style="414" customWidth="1"/>
    <col min="5923" max="5923" width="35.1640625" style="414" customWidth="1"/>
    <col min="5924" max="5924" width="9.83203125" style="414" bestFit="1" customWidth="1"/>
    <col min="5925" max="5925" width="8.83203125" style="414" bestFit="1" customWidth="1"/>
    <col min="5926" max="5936" width="10.33203125" style="414" customWidth="1"/>
    <col min="5937" max="6176" width="9.1640625" style="414"/>
    <col min="6177" max="6177" width="1.6640625" style="414" customWidth="1"/>
    <col min="6178" max="6178" width="19.1640625" style="414" customWidth="1"/>
    <col min="6179" max="6179" width="35.1640625" style="414" customWidth="1"/>
    <col min="6180" max="6180" width="9.83203125" style="414" bestFit="1" customWidth="1"/>
    <col min="6181" max="6181" width="8.83203125" style="414" bestFit="1" customWidth="1"/>
    <col min="6182" max="6192" width="10.33203125" style="414" customWidth="1"/>
    <col min="6193" max="6432" width="9.1640625" style="414"/>
    <col min="6433" max="6433" width="1.6640625" style="414" customWidth="1"/>
    <col min="6434" max="6434" width="19.1640625" style="414" customWidth="1"/>
    <col min="6435" max="6435" width="35.1640625" style="414" customWidth="1"/>
    <col min="6436" max="6436" width="9.83203125" style="414" bestFit="1" customWidth="1"/>
    <col min="6437" max="6437" width="8.83203125" style="414" bestFit="1" customWidth="1"/>
    <col min="6438" max="6448" width="10.33203125" style="414" customWidth="1"/>
    <col min="6449" max="6688" width="9.1640625" style="414"/>
    <col min="6689" max="6689" width="1.6640625" style="414" customWidth="1"/>
    <col min="6690" max="6690" width="19.1640625" style="414" customWidth="1"/>
    <col min="6691" max="6691" width="35.1640625" style="414" customWidth="1"/>
    <col min="6692" max="6692" width="9.83203125" style="414" bestFit="1" customWidth="1"/>
    <col min="6693" max="6693" width="8.83203125" style="414" bestFit="1" customWidth="1"/>
    <col min="6694" max="6704" width="10.33203125" style="414" customWidth="1"/>
    <col min="6705" max="6944" width="9.1640625" style="414"/>
    <col min="6945" max="6945" width="1.6640625" style="414" customWidth="1"/>
    <col min="6946" max="6946" width="19.1640625" style="414" customWidth="1"/>
    <col min="6947" max="6947" width="35.1640625" style="414" customWidth="1"/>
    <col min="6948" max="6948" width="9.83203125" style="414" bestFit="1" customWidth="1"/>
    <col min="6949" max="6949" width="8.83203125" style="414" bestFit="1" customWidth="1"/>
    <col min="6950" max="6960" width="10.33203125" style="414" customWidth="1"/>
    <col min="6961" max="7200" width="9.1640625" style="414"/>
    <col min="7201" max="7201" width="1.6640625" style="414" customWidth="1"/>
    <col min="7202" max="7202" width="19.1640625" style="414" customWidth="1"/>
    <col min="7203" max="7203" width="35.1640625" style="414" customWidth="1"/>
    <col min="7204" max="7204" width="9.83203125" style="414" bestFit="1" customWidth="1"/>
    <col min="7205" max="7205" width="8.83203125" style="414" bestFit="1" customWidth="1"/>
    <col min="7206" max="7216" width="10.33203125" style="414" customWidth="1"/>
    <col min="7217" max="7456" width="9.1640625" style="414"/>
    <col min="7457" max="7457" width="1.6640625" style="414" customWidth="1"/>
    <col min="7458" max="7458" width="19.1640625" style="414" customWidth="1"/>
    <col min="7459" max="7459" width="35.1640625" style="414" customWidth="1"/>
    <col min="7460" max="7460" width="9.83203125" style="414" bestFit="1" customWidth="1"/>
    <col min="7461" max="7461" width="8.83203125" style="414" bestFit="1" customWidth="1"/>
    <col min="7462" max="7472" width="10.33203125" style="414" customWidth="1"/>
    <col min="7473" max="7712" width="9.1640625" style="414"/>
    <col min="7713" max="7713" width="1.6640625" style="414" customWidth="1"/>
    <col min="7714" max="7714" width="19.1640625" style="414" customWidth="1"/>
    <col min="7715" max="7715" width="35.1640625" style="414" customWidth="1"/>
    <col min="7716" max="7716" width="9.83203125" style="414" bestFit="1" customWidth="1"/>
    <col min="7717" max="7717" width="8.83203125" style="414" bestFit="1" customWidth="1"/>
    <col min="7718" max="7728" width="10.33203125" style="414" customWidth="1"/>
    <col min="7729" max="7968" width="9.1640625" style="414"/>
    <col min="7969" max="7969" width="1.6640625" style="414" customWidth="1"/>
    <col min="7970" max="7970" width="19.1640625" style="414" customWidth="1"/>
    <col min="7971" max="7971" width="35.1640625" style="414" customWidth="1"/>
    <col min="7972" max="7972" width="9.83203125" style="414" bestFit="1" customWidth="1"/>
    <col min="7973" max="7973" width="8.83203125" style="414" bestFit="1" customWidth="1"/>
    <col min="7974" max="7984" width="10.33203125" style="414" customWidth="1"/>
    <col min="7985" max="8224" width="9.1640625" style="414"/>
    <col min="8225" max="8225" width="1.6640625" style="414" customWidth="1"/>
    <col min="8226" max="8226" width="19.1640625" style="414" customWidth="1"/>
    <col min="8227" max="8227" width="35.1640625" style="414" customWidth="1"/>
    <col min="8228" max="8228" width="9.83203125" style="414" bestFit="1" customWidth="1"/>
    <col min="8229" max="8229" width="8.83203125" style="414" bestFit="1" customWidth="1"/>
    <col min="8230" max="8240" width="10.33203125" style="414" customWidth="1"/>
    <col min="8241" max="8480" width="9.1640625" style="414"/>
    <col min="8481" max="8481" width="1.6640625" style="414" customWidth="1"/>
    <col min="8482" max="8482" width="19.1640625" style="414" customWidth="1"/>
    <col min="8483" max="8483" width="35.1640625" style="414" customWidth="1"/>
    <col min="8484" max="8484" width="9.83203125" style="414" bestFit="1" customWidth="1"/>
    <col min="8485" max="8485" width="8.83203125" style="414" bestFit="1" customWidth="1"/>
    <col min="8486" max="8496" width="10.33203125" style="414" customWidth="1"/>
    <col min="8497" max="8736" width="9.1640625" style="414"/>
    <col min="8737" max="8737" width="1.6640625" style="414" customWidth="1"/>
    <col min="8738" max="8738" width="19.1640625" style="414" customWidth="1"/>
    <col min="8739" max="8739" width="35.1640625" style="414" customWidth="1"/>
    <col min="8740" max="8740" width="9.83203125" style="414" bestFit="1" customWidth="1"/>
    <col min="8741" max="8741" width="8.83203125" style="414" bestFit="1" customWidth="1"/>
    <col min="8742" max="8752" width="10.33203125" style="414" customWidth="1"/>
    <col min="8753" max="8992" width="9.1640625" style="414"/>
    <col min="8993" max="8993" width="1.6640625" style="414" customWidth="1"/>
    <col min="8994" max="8994" width="19.1640625" style="414" customWidth="1"/>
    <col min="8995" max="8995" width="35.1640625" style="414" customWidth="1"/>
    <col min="8996" max="8996" width="9.83203125" style="414" bestFit="1" customWidth="1"/>
    <col min="8997" max="8997" width="8.83203125" style="414" bestFit="1" customWidth="1"/>
    <col min="8998" max="9008" width="10.33203125" style="414" customWidth="1"/>
    <col min="9009" max="9248" width="9.1640625" style="414"/>
    <col min="9249" max="9249" width="1.6640625" style="414" customWidth="1"/>
    <col min="9250" max="9250" width="19.1640625" style="414" customWidth="1"/>
    <col min="9251" max="9251" width="35.1640625" style="414" customWidth="1"/>
    <col min="9252" max="9252" width="9.83203125" style="414" bestFit="1" customWidth="1"/>
    <col min="9253" max="9253" width="8.83203125" style="414" bestFit="1" customWidth="1"/>
    <col min="9254" max="9264" width="10.33203125" style="414" customWidth="1"/>
    <col min="9265" max="9504" width="9.1640625" style="414"/>
    <col min="9505" max="9505" width="1.6640625" style="414" customWidth="1"/>
    <col min="9506" max="9506" width="19.1640625" style="414" customWidth="1"/>
    <col min="9507" max="9507" width="35.1640625" style="414" customWidth="1"/>
    <col min="9508" max="9508" width="9.83203125" style="414" bestFit="1" customWidth="1"/>
    <col min="9509" max="9509" width="8.83203125" style="414" bestFit="1" customWidth="1"/>
    <col min="9510" max="9520" width="10.33203125" style="414" customWidth="1"/>
    <col min="9521" max="9760" width="9.1640625" style="414"/>
    <col min="9761" max="9761" width="1.6640625" style="414" customWidth="1"/>
    <col min="9762" max="9762" width="19.1640625" style="414" customWidth="1"/>
    <col min="9763" max="9763" width="35.1640625" style="414" customWidth="1"/>
    <col min="9764" max="9764" width="9.83203125" style="414" bestFit="1" customWidth="1"/>
    <col min="9765" max="9765" width="8.83203125" style="414" bestFit="1" customWidth="1"/>
    <col min="9766" max="9776" width="10.33203125" style="414" customWidth="1"/>
    <col min="9777" max="10016" width="9.1640625" style="414"/>
    <col min="10017" max="10017" width="1.6640625" style="414" customWidth="1"/>
    <col min="10018" max="10018" width="19.1640625" style="414" customWidth="1"/>
    <col min="10019" max="10019" width="35.1640625" style="414" customWidth="1"/>
    <col min="10020" max="10020" width="9.83203125" style="414" bestFit="1" customWidth="1"/>
    <col min="10021" max="10021" width="8.83203125" style="414" bestFit="1" customWidth="1"/>
    <col min="10022" max="10032" width="10.33203125" style="414" customWidth="1"/>
    <col min="10033" max="10272" width="9.1640625" style="414"/>
    <col min="10273" max="10273" width="1.6640625" style="414" customWidth="1"/>
    <col min="10274" max="10274" width="19.1640625" style="414" customWidth="1"/>
    <col min="10275" max="10275" width="35.1640625" style="414" customWidth="1"/>
    <col min="10276" max="10276" width="9.83203125" style="414" bestFit="1" customWidth="1"/>
    <col min="10277" max="10277" width="8.83203125" style="414" bestFit="1" customWidth="1"/>
    <col min="10278" max="10288" width="10.33203125" style="414" customWidth="1"/>
    <col min="10289" max="10528" width="9.1640625" style="414"/>
    <col min="10529" max="10529" width="1.6640625" style="414" customWidth="1"/>
    <col min="10530" max="10530" width="19.1640625" style="414" customWidth="1"/>
    <col min="10531" max="10531" width="35.1640625" style="414" customWidth="1"/>
    <col min="10532" max="10532" width="9.83203125" style="414" bestFit="1" customWidth="1"/>
    <col min="10533" max="10533" width="8.83203125" style="414" bestFit="1" customWidth="1"/>
    <col min="10534" max="10544" width="10.33203125" style="414" customWidth="1"/>
    <col min="10545" max="10784" width="9.1640625" style="414"/>
    <col min="10785" max="10785" width="1.6640625" style="414" customWidth="1"/>
    <col min="10786" max="10786" width="19.1640625" style="414" customWidth="1"/>
    <col min="10787" max="10787" width="35.1640625" style="414" customWidth="1"/>
    <col min="10788" max="10788" width="9.83203125" style="414" bestFit="1" customWidth="1"/>
    <col min="10789" max="10789" width="8.83203125" style="414" bestFit="1" customWidth="1"/>
    <col min="10790" max="10800" width="10.33203125" style="414" customWidth="1"/>
    <col min="10801" max="11040" width="9.1640625" style="414"/>
    <col min="11041" max="11041" width="1.6640625" style="414" customWidth="1"/>
    <col min="11042" max="11042" width="19.1640625" style="414" customWidth="1"/>
    <col min="11043" max="11043" width="35.1640625" style="414" customWidth="1"/>
    <col min="11044" max="11044" width="9.83203125" style="414" bestFit="1" customWidth="1"/>
    <col min="11045" max="11045" width="8.83203125" style="414" bestFit="1" customWidth="1"/>
    <col min="11046" max="11056" width="10.33203125" style="414" customWidth="1"/>
    <col min="11057" max="11296" width="9.1640625" style="414"/>
    <col min="11297" max="11297" width="1.6640625" style="414" customWidth="1"/>
    <col min="11298" max="11298" width="19.1640625" style="414" customWidth="1"/>
    <col min="11299" max="11299" width="35.1640625" style="414" customWidth="1"/>
    <col min="11300" max="11300" width="9.83203125" style="414" bestFit="1" customWidth="1"/>
    <col min="11301" max="11301" width="8.83203125" style="414" bestFit="1" customWidth="1"/>
    <col min="11302" max="11312" width="10.33203125" style="414" customWidth="1"/>
    <col min="11313" max="11552" width="9.1640625" style="414"/>
    <col min="11553" max="11553" width="1.6640625" style="414" customWidth="1"/>
    <col min="11554" max="11554" width="19.1640625" style="414" customWidth="1"/>
    <col min="11555" max="11555" width="35.1640625" style="414" customWidth="1"/>
    <col min="11556" max="11556" width="9.83203125" style="414" bestFit="1" customWidth="1"/>
    <col min="11557" max="11557" width="8.83203125" style="414" bestFit="1" customWidth="1"/>
    <col min="11558" max="11568" width="10.33203125" style="414" customWidth="1"/>
    <col min="11569" max="11808" width="9.1640625" style="414"/>
    <col min="11809" max="11809" width="1.6640625" style="414" customWidth="1"/>
    <col min="11810" max="11810" width="19.1640625" style="414" customWidth="1"/>
    <col min="11811" max="11811" width="35.1640625" style="414" customWidth="1"/>
    <col min="11812" max="11812" width="9.83203125" style="414" bestFit="1" customWidth="1"/>
    <col min="11813" max="11813" width="8.83203125" style="414" bestFit="1" customWidth="1"/>
    <col min="11814" max="11824" width="10.33203125" style="414" customWidth="1"/>
    <col min="11825" max="12064" width="9.1640625" style="414"/>
    <col min="12065" max="12065" width="1.6640625" style="414" customWidth="1"/>
    <col min="12066" max="12066" width="19.1640625" style="414" customWidth="1"/>
    <col min="12067" max="12067" width="35.1640625" style="414" customWidth="1"/>
    <col min="12068" max="12068" width="9.83203125" style="414" bestFit="1" customWidth="1"/>
    <col min="12069" max="12069" width="8.83203125" style="414" bestFit="1" customWidth="1"/>
    <col min="12070" max="12080" width="10.33203125" style="414" customWidth="1"/>
    <col min="12081" max="12320" width="9.1640625" style="414"/>
    <col min="12321" max="12321" width="1.6640625" style="414" customWidth="1"/>
    <col min="12322" max="12322" width="19.1640625" style="414" customWidth="1"/>
    <col min="12323" max="12323" width="35.1640625" style="414" customWidth="1"/>
    <col min="12324" max="12324" width="9.83203125" style="414" bestFit="1" customWidth="1"/>
    <col min="12325" max="12325" width="8.83203125" style="414" bestFit="1" customWidth="1"/>
    <col min="12326" max="12336" width="10.33203125" style="414" customWidth="1"/>
    <col min="12337" max="12576" width="9.1640625" style="414"/>
    <col min="12577" max="12577" width="1.6640625" style="414" customWidth="1"/>
    <col min="12578" max="12578" width="19.1640625" style="414" customWidth="1"/>
    <col min="12579" max="12579" width="35.1640625" style="414" customWidth="1"/>
    <col min="12580" max="12580" width="9.83203125" style="414" bestFit="1" customWidth="1"/>
    <col min="12581" max="12581" width="8.83203125" style="414" bestFit="1" customWidth="1"/>
    <col min="12582" max="12592" width="10.33203125" style="414" customWidth="1"/>
    <col min="12593" max="12832" width="9.1640625" style="414"/>
    <col min="12833" max="12833" width="1.6640625" style="414" customWidth="1"/>
    <col min="12834" max="12834" width="19.1640625" style="414" customWidth="1"/>
    <col min="12835" max="12835" width="35.1640625" style="414" customWidth="1"/>
    <col min="12836" max="12836" width="9.83203125" style="414" bestFit="1" customWidth="1"/>
    <col min="12837" max="12837" width="8.83203125" style="414" bestFit="1" customWidth="1"/>
    <col min="12838" max="12848" width="10.33203125" style="414" customWidth="1"/>
    <col min="12849" max="13088" width="9.1640625" style="414"/>
    <col min="13089" max="13089" width="1.6640625" style="414" customWidth="1"/>
    <col min="13090" max="13090" width="19.1640625" style="414" customWidth="1"/>
    <col min="13091" max="13091" width="35.1640625" style="414" customWidth="1"/>
    <col min="13092" max="13092" width="9.83203125" style="414" bestFit="1" customWidth="1"/>
    <col min="13093" max="13093" width="8.83203125" style="414" bestFit="1" customWidth="1"/>
    <col min="13094" max="13104" width="10.33203125" style="414" customWidth="1"/>
    <col min="13105" max="13344" width="9.1640625" style="414"/>
    <col min="13345" max="13345" width="1.6640625" style="414" customWidth="1"/>
    <col min="13346" max="13346" width="19.1640625" style="414" customWidth="1"/>
    <col min="13347" max="13347" width="35.1640625" style="414" customWidth="1"/>
    <col min="13348" max="13348" width="9.83203125" style="414" bestFit="1" customWidth="1"/>
    <col min="13349" max="13349" width="8.83203125" style="414" bestFit="1" customWidth="1"/>
    <col min="13350" max="13360" width="10.33203125" style="414" customWidth="1"/>
    <col min="13361" max="13600" width="9.1640625" style="414"/>
    <col min="13601" max="13601" width="1.6640625" style="414" customWidth="1"/>
    <col min="13602" max="13602" width="19.1640625" style="414" customWidth="1"/>
    <col min="13603" max="13603" width="35.1640625" style="414" customWidth="1"/>
    <col min="13604" max="13604" width="9.83203125" style="414" bestFit="1" customWidth="1"/>
    <col min="13605" max="13605" width="8.83203125" style="414" bestFit="1" customWidth="1"/>
    <col min="13606" max="13616" width="10.33203125" style="414" customWidth="1"/>
    <col min="13617" max="13856" width="9.1640625" style="414"/>
    <col min="13857" max="13857" width="1.6640625" style="414" customWidth="1"/>
    <col min="13858" max="13858" width="19.1640625" style="414" customWidth="1"/>
    <col min="13859" max="13859" width="35.1640625" style="414" customWidth="1"/>
    <col min="13860" max="13860" width="9.83203125" style="414" bestFit="1" customWidth="1"/>
    <col min="13861" max="13861" width="8.83203125" style="414" bestFit="1" customWidth="1"/>
    <col min="13862" max="13872" width="10.33203125" style="414" customWidth="1"/>
    <col min="13873" max="14112" width="9.1640625" style="414"/>
    <col min="14113" max="14113" width="1.6640625" style="414" customWidth="1"/>
    <col min="14114" max="14114" width="19.1640625" style="414" customWidth="1"/>
    <col min="14115" max="14115" width="35.1640625" style="414" customWidth="1"/>
    <col min="14116" max="14116" width="9.83203125" style="414" bestFit="1" customWidth="1"/>
    <col min="14117" max="14117" width="8.83203125" style="414" bestFit="1" customWidth="1"/>
    <col min="14118" max="14128" width="10.33203125" style="414" customWidth="1"/>
    <col min="14129" max="14368" width="9.1640625" style="414"/>
    <col min="14369" max="14369" width="1.6640625" style="414" customWidth="1"/>
    <col min="14370" max="14370" width="19.1640625" style="414" customWidth="1"/>
    <col min="14371" max="14371" width="35.1640625" style="414" customWidth="1"/>
    <col min="14372" max="14372" width="9.83203125" style="414" bestFit="1" customWidth="1"/>
    <col min="14373" max="14373" width="8.83203125" style="414" bestFit="1" customWidth="1"/>
    <col min="14374" max="14384" width="10.33203125" style="414" customWidth="1"/>
    <col min="14385" max="14624" width="9.1640625" style="414"/>
    <col min="14625" max="14625" width="1.6640625" style="414" customWidth="1"/>
    <col min="14626" max="14626" width="19.1640625" style="414" customWidth="1"/>
    <col min="14627" max="14627" width="35.1640625" style="414" customWidth="1"/>
    <col min="14628" max="14628" width="9.83203125" style="414" bestFit="1" customWidth="1"/>
    <col min="14629" max="14629" width="8.83203125" style="414" bestFit="1" customWidth="1"/>
    <col min="14630" max="14640" width="10.33203125" style="414" customWidth="1"/>
    <col min="14641" max="14880" width="9.1640625" style="414"/>
    <col min="14881" max="14881" width="1.6640625" style="414" customWidth="1"/>
    <col min="14882" max="14882" width="19.1640625" style="414" customWidth="1"/>
    <col min="14883" max="14883" width="35.1640625" style="414" customWidth="1"/>
    <col min="14884" max="14884" width="9.83203125" style="414" bestFit="1" customWidth="1"/>
    <col min="14885" max="14885" width="8.83203125" style="414" bestFit="1" customWidth="1"/>
    <col min="14886" max="14896" width="10.33203125" style="414" customWidth="1"/>
    <col min="14897" max="15136" width="9.1640625" style="414"/>
    <col min="15137" max="15137" width="1.6640625" style="414" customWidth="1"/>
    <col min="15138" max="15138" width="19.1640625" style="414" customWidth="1"/>
    <col min="15139" max="15139" width="35.1640625" style="414" customWidth="1"/>
    <col min="15140" max="15140" width="9.83203125" style="414" bestFit="1" customWidth="1"/>
    <col min="15141" max="15141" width="8.83203125" style="414" bestFit="1" customWidth="1"/>
    <col min="15142" max="15152" width="10.33203125" style="414" customWidth="1"/>
    <col min="15153" max="15392" width="9.1640625" style="414"/>
    <col min="15393" max="15393" width="1.6640625" style="414" customWidth="1"/>
    <col min="15394" max="15394" width="19.1640625" style="414" customWidth="1"/>
    <col min="15395" max="15395" width="35.1640625" style="414" customWidth="1"/>
    <col min="15396" max="15396" width="9.83203125" style="414" bestFit="1" customWidth="1"/>
    <col min="15397" max="15397" width="8.83203125" style="414" bestFit="1" customWidth="1"/>
    <col min="15398" max="15408" width="10.33203125" style="414" customWidth="1"/>
    <col min="15409" max="15648" width="9.1640625" style="414"/>
    <col min="15649" max="15649" width="1.6640625" style="414" customWidth="1"/>
    <col min="15650" max="15650" width="19.1640625" style="414" customWidth="1"/>
    <col min="15651" max="15651" width="35.1640625" style="414" customWidth="1"/>
    <col min="15652" max="15652" width="9.83203125" style="414" bestFit="1" customWidth="1"/>
    <col min="15653" max="15653" width="8.83203125" style="414" bestFit="1" customWidth="1"/>
    <col min="15654" max="15664" width="10.33203125" style="414" customWidth="1"/>
    <col min="15665" max="15904" width="9.1640625" style="414"/>
    <col min="15905" max="15905" width="1.6640625" style="414" customWidth="1"/>
    <col min="15906" max="15906" width="19.1640625" style="414" customWidth="1"/>
    <col min="15907" max="15907" width="35.1640625" style="414" customWidth="1"/>
    <col min="15908" max="15908" width="9.83203125" style="414" bestFit="1" customWidth="1"/>
    <col min="15909" max="15909" width="8.83203125" style="414" bestFit="1" customWidth="1"/>
    <col min="15910" max="15920" width="10.33203125" style="414" customWidth="1"/>
    <col min="15921" max="16160" width="9.1640625" style="414"/>
    <col min="16161" max="16161" width="1.6640625" style="414" customWidth="1"/>
    <col min="16162" max="16162" width="19.1640625" style="414" customWidth="1"/>
    <col min="16163" max="16163" width="35.1640625" style="414" customWidth="1"/>
    <col min="16164" max="16164" width="9.83203125" style="414" bestFit="1" customWidth="1"/>
    <col min="16165" max="16165" width="8.83203125" style="414" bestFit="1" customWidth="1"/>
    <col min="16166" max="16176" width="10.33203125" style="414" customWidth="1"/>
    <col min="16177" max="16384" width="9.1640625" style="414"/>
  </cols>
  <sheetData>
    <row r="1" spans="1:49" s="392" customFormat="1" ht="36" customHeight="1">
      <c r="A1" s="390"/>
      <c r="B1" s="390"/>
      <c r="C1" s="390"/>
      <c r="D1" s="742" t="s">
        <v>107</v>
      </c>
      <c r="E1" s="743"/>
      <c r="F1" s="744"/>
      <c r="G1" s="724" t="s">
        <v>366</v>
      </c>
      <c r="H1" s="724"/>
      <c r="I1" s="725"/>
      <c r="J1" s="723" t="s">
        <v>367</v>
      </c>
      <c r="K1" s="724"/>
      <c r="L1" s="725"/>
      <c r="M1" s="723" t="s">
        <v>368</v>
      </c>
      <c r="N1" s="724"/>
      <c r="O1" s="725"/>
      <c r="P1" s="723" t="s">
        <v>369</v>
      </c>
      <c r="Q1" s="724"/>
      <c r="R1" s="725"/>
      <c r="S1" s="723" t="s">
        <v>370</v>
      </c>
      <c r="T1" s="724"/>
      <c r="U1" s="725"/>
      <c r="V1" s="723" t="s">
        <v>371</v>
      </c>
      <c r="W1" s="724"/>
      <c r="X1" s="725"/>
      <c r="Y1" s="729"/>
      <c r="Z1" s="730"/>
      <c r="AA1" s="731"/>
      <c r="AB1" s="723" t="s">
        <v>372</v>
      </c>
      <c r="AC1" s="724"/>
      <c r="AD1" s="725"/>
      <c r="AE1" s="723" t="s">
        <v>373</v>
      </c>
      <c r="AF1" s="724"/>
      <c r="AG1" s="725"/>
      <c r="AH1" s="723" t="s">
        <v>374</v>
      </c>
      <c r="AI1" s="724"/>
      <c r="AJ1" s="725"/>
      <c r="AK1" s="723" t="s">
        <v>375</v>
      </c>
      <c r="AL1" s="724"/>
      <c r="AM1" s="725"/>
      <c r="AN1" s="723" t="s">
        <v>376</v>
      </c>
      <c r="AO1" s="724"/>
      <c r="AP1" s="725"/>
      <c r="AQ1" s="723" t="s">
        <v>377</v>
      </c>
      <c r="AR1" s="724"/>
      <c r="AS1" s="725"/>
      <c r="AT1" s="723" t="s">
        <v>378</v>
      </c>
      <c r="AU1" s="724"/>
      <c r="AV1" s="725"/>
      <c r="AW1" s="391"/>
    </row>
    <row r="2" spans="1:49" s="392" customFormat="1" ht="36" customHeight="1">
      <c r="A2" s="390" t="s">
        <v>357</v>
      </c>
      <c r="B2" s="390"/>
      <c r="C2" s="390"/>
      <c r="D2" s="621"/>
      <c r="E2" s="619"/>
      <c r="F2" s="620"/>
      <c r="G2" s="746"/>
      <c r="H2" s="724"/>
      <c r="I2" s="725"/>
      <c r="J2" s="723"/>
      <c r="K2" s="724"/>
      <c r="L2" s="725"/>
      <c r="M2" s="723"/>
      <c r="N2" s="724"/>
      <c r="O2" s="725"/>
      <c r="P2" s="723"/>
      <c r="Q2" s="724"/>
      <c r="R2" s="725"/>
      <c r="S2" s="723"/>
      <c r="T2" s="724"/>
      <c r="U2" s="725"/>
      <c r="V2" s="723"/>
      <c r="W2" s="724"/>
      <c r="X2" s="725"/>
      <c r="Y2" s="729"/>
      <c r="Z2" s="730"/>
      <c r="AA2" s="731"/>
      <c r="AB2" s="723"/>
      <c r="AC2" s="724"/>
      <c r="AD2" s="725"/>
      <c r="AE2" s="723"/>
      <c r="AF2" s="724"/>
      <c r="AG2" s="725"/>
      <c r="AH2" s="723"/>
      <c r="AI2" s="724"/>
      <c r="AJ2" s="725"/>
      <c r="AK2" s="723"/>
      <c r="AL2" s="724"/>
      <c r="AM2" s="725"/>
      <c r="AN2" s="723"/>
      <c r="AO2" s="724"/>
      <c r="AP2" s="725"/>
      <c r="AQ2" s="723"/>
      <c r="AR2" s="724"/>
      <c r="AS2" s="725"/>
      <c r="AT2" s="723"/>
      <c r="AU2" s="724"/>
      <c r="AV2" s="725"/>
      <c r="AW2" s="391"/>
    </row>
    <row r="3" spans="1:49" s="392" customFormat="1" ht="36" customHeight="1">
      <c r="A3" s="390" t="s">
        <v>222</v>
      </c>
      <c r="B3" s="390"/>
      <c r="C3" s="390"/>
      <c r="D3" s="393"/>
      <c r="E3" s="394"/>
      <c r="F3" s="395"/>
      <c r="G3" s="745" t="s">
        <v>428</v>
      </c>
      <c r="H3" s="727"/>
      <c r="I3" s="728"/>
      <c r="J3" s="745" t="s">
        <v>428</v>
      </c>
      <c r="K3" s="727"/>
      <c r="L3" s="728"/>
      <c r="M3" s="726" t="s">
        <v>429</v>
      </c>
      <c r="N3" s="727"/>
      <c r="O3" s="728"/>
      <c r="P3" s="726" t="s">
        <v>430</v>
      </c>
      <c r="Q3" s="727"/>
      <c r="R3" s="728"/>
      <c r="S3" s="726" t="s">
        <v>430</v>
      </c>
      <c r="T3" s="727"/>
      <c r="U3" s="728"/>
      <c r="V3" s="726" t="s">
        <v>431</v>
      </c>
      <c r="W3" s="727"/>
      <c r="X3" s="728"/>
      <c r="Y3" s="729">
        <f>'TCO TO BE- SW'!AC1</f>
        <v>0</v>
      </c>
      <c r="Z3" s="730"/>
      <c r="AA3" s="731"/>
      <c r="AB3" s="726" t="s">
        <v>432</v>
      </c>
      <c r="AC3" s="727"/>
      <c r="AD3" s="728"/>
      <c r="AE3" s="726" t="s">
        <v>433</v>
      </c>
      <c r="AF3" s="727"/>
      <c r="AG3" s="728"/>
      <c r="AH3" s="726" t="s">
        <v>434</v>
      </c>
      <c r="AI3" s="727"/>
      <c r="AJ3" s="728"/>
      <c r="AK3" s="726" t="s">
        <v>428</v>
      </c>
      <c r="AL3" s="727"/>
      <c r="AM3" s="728"/>
      <c r="AN3" s="726" t="s">
        <v>428</v>
      </c>
      <c r="AO3" s="727"/>
      <c r="AP3" s="728"/>
      <c r="AQ3" s="726" t="s">
        <v>435</v>
      </c>
      <c r="AR3" s="727"/>
      <c r="AS3" s="728"/>
      <c r="AT3" s="726" t="s">
        <v>430</v>
      </c>
      <c r="AU3" s="727"/>
      <c r="AV3" s="728"/>
      <c r="AW3" s="391"/>
    </row>
    <row r="4" spans="1:49" s="405" customFormat="1" ht="15.75" customHeight="1" thickBot="1">
      <c r="A4" s="396" t="s">
        <v>40</v>
      </c>
      <c r="B4" s="396" t="s">
        <v>10</v>
      </c>
      <c r="C4" s="397" t="s">
        <v>23</v>
      </c>
      <c r="D4" s="398" t="s">
        <v>226</v>
      </c>
      <c r="E4" s="399" t="s">
        <v>165</v>
      </c>
      <c r="F4" s="400" t="s">
        <v>154</v>
      </c>
      <c r="G4" s="401" t="s">
        <v>226</v>
      </c>
      <c r="H4" s="401" t="s">
        <v>165</v>
      </c>
      <c r="I4" s="402" t="s">
        <v>154</v>
      </c>
      <c r="J4" s="403" t="s">
        <v>226</v>
      </c>
      <c r="K4" s="401" t="s">
        <v>165</v>
      </c>
      <c r="L4" s="402" t="s">
        <v>154</v>
      </c>
      <c r="M4" s="403" t="s">
        <v>226</v>
      </c>
      <c r="N4" s="401" t="s">
        <v>165</v>
      </c>
      <c r="O4" s="402" t="s">
        <v>154</v>
      </c>
      <c r="P4" s="403" t="s">
        <v>226</v>
      </c>
      <c r="Q4" s="401" t="s">
        <v>165</v>
      </c>
      <c r="R4" s="402" t="s">
        <v>154</v>
      </c>
      <c r="S4" s="403" t="s">
        <v>226</v>
      </c>
      <c r="T4" s="401" t="s">
        <v>165</v>
      </c>
      <c r="U4" s="402" t="s">
        <v>154</v>
      </c>
      <c r="V4" s="403" t="s">
        <v>226</v>
      </c>
      <c r="W4" s="401" t="s">
        <v>165</v>
      </c>
      <c r="X4" s="402" t="s">
        <v>154</v>
      </c>
      <c r="Y4" s="630" t="s">
        <v>226</v>
      </c>
      <c r="Z4" s="631" t="s">
        <v>165</v>
      </c>
      <c r="AA4" s="632" t="s">
        <v>154</v>
      </c>
      <c r="AB4" s="403" t="s">
        <v>226</v>
      </c>
      <c r="AC4" s="401" t="s">
        <v>165</v>
      </c>
      <c r="AD4" s="402" t="s">
        <v>154</v>
      </c>
      <c r="AE4" s="403" t="s">
        <v>226</v>
      </c>
      <c r="AF4" s="401" t="s">
        <v>165</v>
      </c>
      <c r="AG4" s="402" t="s">
        <v>154</v>
      </c>
      <c r="AH4" s="403" t="s">
        <v>226</v>
      </c>
      <c r="AI4" s="401" t="s">
        <v>165</v>
      </c>
      <c r="AJ4" s="402" t="s">
        <v>154</v>
      </c>
      <c r="AK4" s="403" t="s">
        <v>226</v>
      </c>
      <c r="AL4" s="401" t="s">
        <v>165</v>
      </c>
      <c r="AM4" s="402" t="s">
        <v>154</v>
      </c>
      <c r="AN4" s="403" t="s">
        <v>226</v>
      </c>
      <c r="AO4" s="401" t="s">
        <v>165</v>
      </c>
      <c r="AP4" s="402" t="s">
        <v>154</v>
      </c>
      <c r="AQ4" s="403" t="s">
        <v>226</v>
      </c>
      <c r="AR4" s="401" t="s">
        <v>165</v>
      </c>
      <c r="AS4" s="402" t="s">
        <v>154</v>
      </c>
      <c r="AT4" s="403" t="s">
        <v>226</v>
      </c>
      <c r="AU4" s="401" t="s">
        <v>165</v>
      </c>
      <c r="AV4" s="402" t="s">
        <v>154</v>
      </c>
      <c r="AW4" s="404"/>
    </row>
    <row r="5" spans="1:49" ht="14.5" customHeight="1">
      <c r="A5" s="736" t="s">
        <v>322</v>
      </c>
      <c r="B5" s="739" t="s">
        <v>37</v>
      </c>
      <c r="C5" s="406" t="s">
        <v>25</v>
      </c>
      <c r="D5" s="407">
        <f t="shared" ref="D5:F6" si="0">G5+J5+M5+P5+S5+V5+Y5+AB5+AE5+AH5+AK5+AN5+AQ5+AT5</f>
        <v>326069</v>
      </c>
      <c r="E5" s="408">
        <f t="shared" si="0"/>
        <v>326069</v>
      </c>
      <c r="F5" s="409">
        <f t="shared" si="0"/>
        <v>0</v>
      </c>
      <c r="G5" s="410">
        <v>1000</v>
      </c>
      <c r="H5" s="411">
        <v>1000</v>
      </c>
      <c r="I5" s="412">
        <f>H5-G5</f>
        <v>0</v>
      </c>
      <c r="J5" s="411">
        <v>5000</v>
      </c>
      <c r="K5" s="411">
        <v>5000</v>
      </c>
      <c r="L5" s="412">
        <f>K5-J5</f>
        <v>0</v>
      </c>
      <c r="M5" s="411">
        <v>250</v>
      </c>
      <c r="N5" s="411">
        <v>250</v>
      </c>
      <c r="O5" s="412">
        <f>N5-M5</f>
        <v>0</v>
      </c>
      <c r="P5" s="411">
        <v>107891</v>
      </c>
      <c r="Q5" s="411">
        <v>107891</v>
      </c>
      <c r="R5" s="412">
        <f>Q5-P5</f>
        <v>0</v>
      </c>
      <c r="S5" s="411">
        <v>10</v>
      </c>
      <c r="T5" s="411">
        <v>10</v>
      </c>
      <c r="U5" s="412">
        <f>T5-S5</f>
        <v>0</v>
      </c>
      <c r="V5" s="411">
        <v>100000</v>
      </c>
      <c r="W5" s="411">
        <v>100000</v>
      </c>
      <c r="X5" s="412">
        <f>W5-V5</f>
        <v>0</v>
      </c>
      <c r="Y5" s="633"/>
      <c r="Z5" s="633"/>
      <c r="AA5" s="634">
        <f>Z5-Y5</f>
        <v>0</v>
      </c>
      <c r="AB5" s="411">
        <v>50</v>
      </c>
      <c r="AC5" s="411">
        <v>50</v>
      </c>
      <c r="AD5" s="412">
        <f>AC5-AB5</f>
        <v>0</v>
      </c>
      <c r="AE5" s="411">
        <v>6000</v>
      </c>
      <c r="AF5" s="411">
        <v>6000</v>
      </c>
      <c r="AG5" s="412">
        <f>AF5-AE5</f>
        <v>0</v>
      </c>
      <c r="AH5" s="411">
        <v>5130</v>
      </c>
      <c r="AI5" s="411">
        <v>5130</v>
      </c>
      <c r="AJ5" s="412">
        <f>AI5-AH5</f>
        <v>0</v>
      </c>
      <c r="AK5" s="411">
        <v>3400</v>
      </c>
      <c r="AL5" s="411">
        <v>3400</v>
      </c>
      <c r="AM5" s="412">
        <f>AL5-AK5</f>
        <v>0</v>
      </c>
      <c r="AN5" s="411">
        <v>16000</v>
      </c>
      <c r="AO5" s="411">
        <v>16000</v>
      </c>
      <c r="AP5" s="412">
        <f>AO5-AN5</f>
        <v>0</v>
      </c>
      <c r="AQ5" s="411">
        <v>81208</v>
      </c>
      <c r="AR5" s="411">
        <v>81208</v>
      </c>
      <c r="AS5" s="412">
        <f>AR5-AQ5</f>
        <v>0</v>
      </c>
      <c r="AT5" s="411">
        <v>130</v>
      </c>
      <c r="AU5" s="411">
        <v>130</v>
      </c>
      <c r="AV5" s="412">
        <f>AU5-AT5</f>
        <v>0</v>
      </c>
      <c r="AW5" s="413">
        <v>0</v>
      </c>
    </row>
    <row r="6" spans="1:49" ht="16">
      <c r="A6" s="737"/>
      <c r="B6" s="740"/>
      <c r="C6" s="415" t="s">
        <v>26</v>
      </c>
      <c r="D6" s="416">
        <f t="shared" si="0"/>
        <v>334748.19999999995</v>
      </c>
      <c r="E6" s="417">
        <f t="shared" si="0"/>
        <v>334748.19999999995</v>
      </c>
      <c r="F6" s="418">
        <f t="shared" si="0"/>
        <v>0</v>
      </c>
      <c r="G6" s="419">
        <f t="shared" ref="G6:G14" si="1">G5*1.02</f>
        <v>1020</v>
      </c>
      <c r="H6" s="419">
        <f t="shared" ref="H6:H14" si="2">H5*1.02</f>
        <v>1020</v>
      </c>
      <c r="I6" s="421">
        <f t="shared" ref="I6:I24" si="3">H6-G6</f>
        <v>0</v>
      </c>
      <c r="J6" s="419">
        <f t="shared" ref="J6:J14" si="4">J5*1.02</f>
        <v>5100</v>
      </c>
      <c r="K6" s="419">
        <f t="shared" ref="K6:K14" si="5">K5*1.02</f>
        <v>5100</v>
      </c>
      <c r="L6" s="421">
        <f t="shared" ref="L6:L24" si="6">K6-J6</f>
        <v>0</v>
      </c>
      <c r="M6" s="419">
        <f t="shared" ref="M6:M14" si="7">M5*1.02</f>
        <v>255</v>
      </c>
      <c r="N6" s="419">
        <f t="shared" ref="N6:N14" si="8">N5*1.02</f>
        <v>255</v>
      </c>
      <c r="O6" s="421">
        <f t="shared" ref="O6:O24" si="9">N6-M6</f>
        <v>0</v>
      </c>
      <c r="P6" s="419">
        <f>P5*1.04</f>
        <v>112206.64</v>
      </c>
      <c r="Q6" s="419">
        <f t="shared" ref="Q6:Q14" si="10">Q5*1.04</f>
        <v>112206.64</v>
      </c>
      <c r="R6" s="421">
        <f t="shared" ref="R6:R24" si="11">Q6-P6</f>
        <v>0</v>
      </c>
      <c r="S6" s="419">
        <f t="shared" ref="S6:S14" si="12">S5*1.02</f>
        <v>10.199999999999999</v>
      </c>
      <c r="T6" s="419">
        <f t="shared" ref="T6:T14" si="13">T5*1.02</f>
        <v>10.199999999999999</v>
      </c>
      <c r="U6" s="421">
        <f t="shared" ref="U6:U24" si="14">T6-S6</f>
        <v>0</v>
      </c>
      <c r="V6" s="419">
        <v>102000</v>
      </c>
      <c r="W6" s="419">
        <v>102000</v>
      </c>
      <c r="X6" s="421">
        <f t="shared" ref="X6:X24" si="15">W6-V6</f>
        <v>0</v>
      </c>
      <c r="Y6" s="635"/>
      <c r="Z6" s="635"/>
      <c r="AA6" s="636">
        <f t="shared" ref="AA6:AA24" si="16">Z6-Y6</f>
        <v>0</v>
      </c>
      <c r="AB6" s="419">
        <f t="shared" ref="AB6:AB14" si="17">AB5*1.02</f>
        <v>51</v>
      </c>
      <c r="AC6" s="419">
        <f t="shared" ref="AC6:AC14" si="18">AC5*1.02</f>
        <v>51</v>
      </c>
      <c r="AD6" s="421">
        <f t="shared" ref="AD6:AD24" si="19">AC6-AB6</f>
        <v>0</v>
      </c>
      <c r="AE6" s="623">
        <f t="shared" ref="AE6:AE14" si="20">AE5*1.02</f>
        <v>6120</v>
      </c>
      <c r="AF6" s="623">
        <f t="shared" ref="AF6:AF14" si="21">AF5*1.02</f>
        <v>6120</v>
      </c>
      <c r="AG6" s="421">
        <f t="shared" ref="AG6:AG24" si="22">AF6-AE6</f>
        <v>0</v>
      </c>
      <c r="AH6" s="623">
        <f t="shared" ref="AH6:AH14" si="23">AH5*1.02</f>
        <v>5232.6000000000004</v>
      </c>
      <c r="AI6" s="623">
        <f t="shared" ref="AI6:AI14" si="24">AI5*1.02</f>
        <v>5232.6000000000004</v>
      </c>
      <c r="AJ6" s="421">
        <f t="shared" ref="AJ6:AJ24" si="25">AI6-AH6</f>
        <v>0</v>
      </c>
      <c r="AK6" s="623">
        <f t="shared" ref="AK6:AK14" si="26">AK5*1.02</f>
        <v>3468</v>
      </c>
      <c r="AL6" s="623">
        <f t="shared" ref="AL6:AL14" si="27">AL5*1.02</f>
        <v>3468</v>
      </c>
      <c r="AM6" s="421">
        <f t="shared" ref="AM6:AM24" si="28">AL6-AK6</f>
        <v>0</v>
      </c>
      <c r="AN6" s="623">
        <f t="shared" ref="AN6:AN14" si="29">AN5*1.02</f>
        <v>16320</v>
      </c>
      <c r="AO6" s="623">
        <f t="shared" ref="AO6:AO14" si="30">AO5*1.02</f>
        <v>16320</v>
      </c>
      <c r="AP6" s="421">
        <f t="shared" ref="AP6:AP24" si="31">AO6-AN6</f>
        <v>0</v>
      </c>
      <c r="AQ6" s="623">
        <f t="shared" ref="AQ6:AQ14" si="32">AQ5*1.02</f>
        <v>82832.160000000003</v>
      </c>
      <c r="AR6" s="623">
        <f t="shared" ref="AR6:AR14" si="33">AR5*1.02</f>
        <v>82832.160000000003</v>
      </c>
      <c r="AS6" s="421">
        <f t="shared" ref="AS6:AS24" si="34">AR6-AQ6</f>
        <v>0</v>
      </c>
      <c r="AT6" s="623">
        <f t="shared" ref="AT6:AT14" si="35">AT5*1.02</f>
        <v>132.6</v>
      </c>
      <c r="AU6" s="623">
        <f t="shared" ref="AU6:AU14" si="36">AU5*1.02</f>
        <v>132.6</v>
      </c>
      <c r="AV6" s="421">
        <f t="shared" ref="AV6:AV24" si="37">AU6-AT6</f>
        <v>0</v>
      </c>
      <c r="AW6" s="413"/>
    </row>
    <row r="7" spans="1:49" ht="16">
      <c r="A7" s="737"/>
      <c r="B7" s="740"/>
      <c r="C7" s="415" t="s">
        <v>27</v>
      </c>
      <c r="D7" s="416">
        <f t="shared" ref="D7:D14" si="38">G7+J7+M7+P7+S7+V7+Y7+AB7+AE7+AH7+AK7+AN7+AQ7+AT7</f>
        <v>343687.29679999995</v>
      </c>
      <c r="E7" s="417">
        <f t="shared" ref="E7:E14" si="39">H7+K7+N7+Q7+T7+W7+Z7+AC7+AF7+AI7+AL7+AO7+AR7+AU7</f>
        <v>343687.29679999995</v>
      </c>
      <c r="F7" s="418">
        <f t="shared" ref="F7:F14" si="40">I7+L7+O7+R7+U7+X7+AA7+AD7+AG7+AJ7+AM7+AP7+AS7+AV7</f>
        <v>0</v>
      </c>
      <c r="G7" s="419">
        <f t="shared" si="1"/>
        <v>1040.4000000000001</v>
      </c>
      <c r="H7" s="419">
        <f t="shared" si="2"/>
        <v>1040.4000000000001</v>
      </c>
      <c r="I7" s="421">
        <f t="shared" si="3"/>
        <v>0</v>
      </c>
      <c r="J7" s="419">
        <f t="shared" si="4"/>
        <v>5202</v>
      </c>
      <c r="K7" s="419">
        <f t="shared" si="5"/>
        <v>5202</v>
      </c>
      <c r="L7" s="421">
        <f t="shared" si="6"/>
        <v>0</v>
      </c>
      <c r="M7" s="419">
        <f t="shared" si="7"/>
        <v>260.10000000000002</v>
      </c>
      <c r="N7" s="419">
        <f t="shared" si="8"/>
        <v>260.10000000000002</v>
      </c>
      <c r="O7" s="421">
        <f t="shared" si="9"/>
        <v>0</v>
      </c>
      <c r="P7" s="419">
        <f t="shared" ref="P7:P14" si="41">P6*1.04</f>
        <v>116694.9056</v>
      </c>
      <c r="Q7" s="419">
        <f t="shared" si="10"/>
        <v>116694.9056</v>
      </c>
      <c r="R7" s="421">
        <f t="shared" si="11"/>
        <v>0</v>
      </c>
      <c r="S7" s="419">
        <f t="shared" si="12"/>
        <v>10.404</v>
      </c>
      <c r="T7" s="419">
        <f t="shared" si="13"/>
        <v>10.404</v>
      </c>
      <c r="U7" s="421">
        <f t="shared" si="14"/>
        <v>0</v>
      </c>
      <c r="V7" s="419">
        <v>104040</v>
      </c>
      <c r="W7" s="419">
        <v>104040</v>
      </c>
      <c r="X7" s="421">
        <f t="shared" si="15"/>
        <v>0</v>
      </c>
      <c r="Y7" s="635"/>
      <c r="Z7" s="635"/>
      <c r="AA7" s="636">
        <f t="shared" si="16"/>
        <v>0</v>
      </c>
      <c r="AB7" s="419">
        <f t="shared" si="17"/>
        <v>52.02</v>
      </c>
      <c r="AC7" s="419">
        <f t="shared" si="18"/>
        <v>52.02</v>
      </c>
      <c r="AD7" s="421">
        <f t="shared" si="19"/>
        <v>0</v>
      </c>
      <c r="AE7" s="623">
        <f t="shared" si="20"/>
        <v>6242.4000000000005</v>
      </c>
      <c r="AF7" s="623">
        <f t="shared" si="21"/>
        <v>6242.4000000000005</v>
      </c>
      <c r="AG7" s="421">
        <f t="shared" si="22"/>
        <v>0</v>
      </c>
      <c r="AH7" s="623">
        <f t="shared" si="23"/>
        <v>5337.2520000000004</v>
      </c>
      <c r="AI7" s="623">
        <f t="shared" si="24"/>
        <v>5337.2520000000004</v>
      </c>
      <c r="AJ7" s="421">
        <f t="shared" si="25"/>
        <v>0</v>
      </c>
      <c r="AK7" s="623">
        <f t="shared" si="26"/>
        <v>3537.36</v>
      </c>
      <c r="AL7" s="623">
        <f t="shared" si="27"/>
        <v>3537.36</v>
      </c>
      <c r="AM7" s="421">
        <f t="shared" si="28"/>
        <v>0</v>
      </c>
      <c r="AN7" s="623">
        <f t="shared" si="29"/>
        <v>16646.400000000001</v>
      </c>
      <c r="AO7" s="623">
        <f t="shared" si="30"/>
        <v>16646.400000000001</v>
      </c>
      <c r="AP7" s="421">
        <f t="shared" si="31"/>
        <v>0</v>
      </c>
      <c r="AQ7" s="623">
        <f t="shared" si="32"/>
        <v>84488.803200000009</v>
      </c>
      <c r="AR7" s="623">
        <f t="shared" si="33"/>
        <v>84488.803200000009</v>
      </c>
      <c r="AS7" s="421">
        <f t="shared" si="34"/>
        <v>0</v>
      </c>
      <c r="AT7" s="623">
        <f t="shared" si="35"/>
        <v>135.25200000000001</v>
      </c>
      <c r="AU7" s="623">
        <f t="shared" si="36"/>
        <v>135.25200000000001</v>
      </c>
      <c r="AV7" s="421">
        <f t="shared" si="37"/>
        <v>0</v>
      </c>
      <c r="AW7" s="413"/>
    </row>
    <row r="8" spans="1:49" ht="16">
      <c r="A8" s="737"/>
      <c r="B8" s="740"/>
      <c r="C8" s="415" t="s">
        <v>28</v>
      </c>
      <c r="D8" s="416">
        <f t="shared" si="38"/>
        <v>352894.940848</v>
      </c>
      <c r="E8" s="417">
        <f t="shared" si="39"/>
        <v>352894.940848</v>
      </c>
      <c r="F8" s="418">
        <f t="shared" si="40"/>
        <v>0</v>
      </c>
      <c r="G8" s="419">
        <f t="shared" si="1"/>
        <v>1061.2080000000001</v>
      </c>
      <c r="H8" s="419">
        <f t="shared" si="2"/>
        <v>1061.2080000000001</v>
      </c>
      <c r="I8" s="421">
        <f t="shared" si="3"/>
        <v>0</v>
      </c>
      <c r="J8" s="419">
        <f t="shared" si="4"/>
        <v>5306.04</v>
      </c>
      <c r="K8" s="419">
        <f t="shared" si="5"/>
        <v>5306.04</v>
      </c>
      <c r="L8" s="421">
        <f t="shared" si="6"/>
        <v>0</v>
      </c>
      <c r="M8" s="419">
        <f t="shared" si="7"/>
        <v>265.30200000000002</v>
      </c>
      <c r="N8" s="419">
        <f t="shared" si="8"/>
        <v>265.30200000000002</v>
      </c>
      <c r="O8" s="421">
        <f t="shared" si="9"/>
        <v>0</v>
      </c>
      <c r="P8" s="419">
        <f t="shared" si="41"/>
        <v>121362.701824</v>
      </c>
      <c r="Q8" s="419">
        <f t="shared" si="10"/>
        <v>121362.701824</v>
      </c>
      <c r="R8" s="421">
        <f t="shared" si="11"/>
        <v>0</v>
      </c>
      <c r="S8" s="419">
        <f t="shared" si="12"/>
        <v>10.612080000000001</v>
      </c>
      <c r="T8" s="419">
        <f t="shared" si="13"/>
        <v>10.612080000000001</v>
      </c>
      <c r="U8" s="421">
        <f t="shared" si="14"/>
        <v>0</v>
      </c>
      <c r="V8" s="419">
        <v>106120.8</v>
      </c>
      <c r="W8" s="419">
        <v>106120.8</v>
      </c>
      <c r="X8" s="421">
        <f t="shared" si="15"/>
        <v>0</v>
      </c>
      <c r="Y8" s="635"/>
      <c r="Z8" s="635"/>
      <c r="AA8" s="636">
        <f t="shared" si="16"/>
        <v>0</v>
      </c>
      <c r="AB8" s="419">
        <f t="shared" si="17"/>
        <v>53.060400000000001</v>
      </c>
      <c r="AC8" s="419">
        <f t="shared" si="18"/>
        <v>53.060400000000001</v>
      </c>
      <c r="AD8" s="421">
        <f t="shared" si="19"/>
        <v>0</v>
      </c>
      <c r="AE8" s="623">
        <f t="shared" si="20"/>
        <v>6367.2480000000005</v>
      </c>
      <c r="AF8" s="623">
        <f t="shared" si="21"/>
        <v>6367.2480000000005</v>
      </c>
      <c r="AG8" s="421">
        <f t="shared" si="22"/>
        <v>0</v>
      </c>
      <c r="AH8" s="623">
        <f t="shared" si="23"/>
        <v>5443.9970400000002</v>
      </c>
      <c r="AI8" s="623">
        <f t="shared" si="24"/>
        <v>5443.9970400000002</v>
      </c>
      <c r="AJ8" s="421">
        <f t="shared" si="25"/>
        <v>0</v>
      </c>
      <c r="AK8" s="623">
        <f t="shared" si="26"/>
        <v>3608.1072000000004</v>
      </c>
      <c r="AL8" s="623">
        <f t="shared" si="27"/>
        <v>3608.1072000000004</v>
      </c>
      <c r="AM8" s="421">
        <f t="shared" si="28"/>
        <v>0</v>
      </c>
      <c r="AN8" s="623">
        <f t="shared" si="29"/>
        <v>16979.328000000001</v>
      </c>
      <c r="AO8" s="623">
        <f t="shared" si="30"/>
        <v>16979.328000000001</v>
      </c>
      <c r="AP8" s="421">
        <f t="shared" si="31"/>
        <v>0</v>
      </c>
      <c r="AQ8" s="623">
        <f t="shared" si="32"/>
        <v>86178.579264000015</v>
      </c>
      <c r="AR8" s="623">
        <f t="shared" si="33"/>
        <v>86178.579264000015</v>
      </c>
      <c r="AS8" s="421">
        <f t="shared" si="34"/>
        <v>0</v>
      </c>
      <c r="AT8" s="623">
        <f t="shared" si="35"/>
        <v>137.95704000000001</v>
      </c>
      <c r="AU8" s="623">
        <f t="shared" si="36"/>
        <v>137.95704000000001</v>
      </c>
      <c r="AV8" s="421">
        <f t="shared" si="37"/>
        <v>0</v>
      </c>
      <c r="AW8" s="413"/>
    </row>
    <row r="9" spans="1:49" ht="16">
      <c r="A9" s="737"/>
      <c r="B9" s="740"/>
      <c r="C9" s="415" t="s">
        <v>29</v>
      </c>
      <c r="D9" s="416">
        <f t="shared" si="38"/>
        <v>362380.09370143997</v>
      </c>
      <c r="E9" s="417">
        <f t="shared" si="39"/>
        <v>362380.09370143997</v>
      </c>
      <c r="F9" s="418">
        <f t="shared" si="40"/>
        <v>0</v>
      </c>
      <c r="G9" s="419">
        <f t="shared" si="1"/>
        <v>1082.4321600000001</v>
      </c>
      <c r="H9" s="419">
        <f t="shared" si="2"/>
        <v>1082.4321600000001</v>
      </c>
      <c r="I9" s="421">
        <f t="shared" si="3"/>
        <v>0</v>
      </c>
      <c r="J9" s="419">
        <f t="shared" si="4"/>
        <v>5412.1607999999997</v>
      </c>
      <c r="K9" s="419">
        <f t="shared" si="5"/>
        <v>5412.1607999999997</v>
      </c>
      <c r="L9" s="421">
        <f t="shared" si="6"/>
        <v>0</v>
      </c>
      <c r="M9" s="419">
        <f t="shared" si="7"/>
        <v>270.60804000000002</v>
      </c>
      <c r="N9" s="419">
        <f t="shared" si="8"/>
        <v>270.60804000000002</v>
      </c>
      <c r="O9" s="421">
        <f t="shared" si="9"/>
        <v>0</v>
      </c>
      <c r="P9" s="419">
        <f t="shared" si="41"/>
        <v>126217.20989696</v>
      </c>
      <c r="Q9" s="419">
        <f t="shared" si="10"/>
        <v>126217.20989696</v>
      </c>
      <c r="R9" s="421">
        <f t="shared" si="11"/>
        <v>0</v>
      </c>
      <c r="S9" s="419">
        <f t="shared" si="12"/>
        <v>10.824321600000001</v>
      </c>
      <c r="T9" s="419">
        <f t="shared" si="13"/>
        <v>10.824321600000001</v>
      </c>
      <c r="U9" s="421">
        <f t="shared" si="14"/>
        <v>0</v>
      </c>
      <c r="V9" s="419">
        <v>108243.216</v>
      </c>
      <c r="W9" s="419">
        <v>108243.216</v>
      </c>
      <c r="X9" s="421">
        <f t="shared" si="15"/>
        <v>0</v>
      </c>
      <c r="Y9" s="635"/>
      <c r="Z9" s="635"/>
      <c r="AA9" s="636">
        <f t="shared" si="16"/>
        <v>0</v>
      </c>
      <c r="AB9" s="419">
        <f t="shared" si="17"/>
        <v>54.121608000000002</v>
      </c>
      <c r="AC9" s="419">
        <f t="shared" si="18"/>
        <v>54.121608000000002</v>
      </c>
      <c r="AD9" s="421">
        <f t="shared" si="19"/>
        <v>0</v>
      </c>
      <c r="AE9" s="623">
        <f t="shared" si="20"/>
        <v>6494.5929600000009</v>
      </c>
      <c r="AF9" s="623">
        <f t="shared" si="21"/>
        <v>6494.5929600000009</v>
      </c>
      <c r="AG9" s="421">
        <f t="shared" si="22"/>
        <v>0</v>
      </c>
      <c r="AH9" s="623">
        <f t="shared" si="23"/>
        <v>5552.8769808000006</v>
      </c>
      <c r="AI9" s="623">
        <f t="shared" si="24"/>
        <v>5552.8769808000006</v>
      </c>
      <c r="AJ9" s="421">
        <f t="shared" si="25"/>
        <v>0</v>
      </c>
      <c r="AK9" s="623">
        <f t="shared" si="26"/>
        <v>3680.2693440000003</v>
      </c>
      <c r="AL9" s="623">
        <f t="shared" si="27"/>
        <v>3680.2693440000003</v>
      </c>
      <c r="AM9" s="421">
        <f t="shared" si="28"/>
        <v>0</v>
      </c>
      <c r="AN9" s="623">
        <f t="shared" si="29"/>
        <v>17318.914560000001</v>
      </c>
      <c r="AO9" s="623">
        <f t="shared" si="30"/>
        <v>17318.914560000001</v>
      </c>
      <c r="AP9" s="421">
        <f t="shared" si="31"/>
        <v>0</v>
      </c>
      <c r="AQ9" s="623">
        <f t="shared" si="32"/>
        <v>87902.15084928002</v>
      </c>
      <c r="AR9" s="623">
        <f t="shared" si="33"/>
        <v>87902.15084928002</v>
      </c>
      <c r="AS9" s="421">
        <f t="shared" si="34"/>
        <v>0</v>
      </c>
      <c r="AT9" s="623">
        <f t="shared" si="35"/>
        <v>140.71618080000002</v>
      </c>
      <c r="AU9" s="623">
        <f t="shared" si="36"/>
        <v>140.71618080000002</v>
      </c>
      <c r="AV9" s="421">
        <f t="shared" si="37"/>
        <v>0</v>
      </c>
      <c r="AW9" s="413"/>
    </row>
    <row r="10" spans="1:49" ht="16">
      <c r="A10" s="737"/>
      <c r="B10" s="740"/>
      <c r="C10" s="415" t="s">
        <v>30</v>
      </c>
      <c r="D10" s="416">
        <f t="shared" si="38"/>
        <v>372152.03977340797</v>
      </c>
      <c r="E10" s="417">
        <f t="shared" si="39"/>
        <v>372152.03977340797</v>
      </c>
      <c r="F10" s="418">
        <f t="shared" si="40"/>
        <v>0</v>
      </c>
      <c r="G10" s="419">
        <f t="shared" si="1"/>
        <v>1104.0808032</v>
      </c>
      <c r="H10" s="419">
        <f t="shared" si="2"/>
        <v>1104.0808032</v>
      </c>
      <c r="I10" s="421">
        <f t="shared" si="3"/>
        <v>0</v>
      </c>
      <c r="J10" s="419">
        <f t="shared" si="4"/>
        <v>5520.4040159999995</v>
      </c>
      <c r="K10" s="419">
        <f t="shared" si="5"/>
        <v>5520.4040159999995</v>
      </c>
      <c r="L10" s="421">
        <f t="shared" si="6"/>
        <v>0</v>
      </c>
      <c r="M10" s="419">
        <f t="shared" si="7"/>
        <v>276.0202008</v>
      </c>
      <c r="N10" s="419">
        <f t="shared" si="8"/>
        <v>276.0202008</v>
      </c>
      <c r="O10" s="421">
        <f t="shared" si="9"/>
        <v>0</v>
      </c>
      <c r="P10" s="419">
        <f t="shared" si="41"/>
        <v>131265.89829283842</v>
      </c>
      <c r="Q10" s="419">
        <f t="shared" si="10"/>
        <v>131265.89829283842</v>
      </c>
      <c r="R10" s="421">
        <f t="shared" si="11"/>
        <v>0</v>
      </c>
      <c r="S10" s="419">
        <f t="shared" si="12"/>
        <v>11.040808032000001</v>
      </c>
      <c r="T10" s="419">
        <f t="shared" si="13"/>
        <v>11.040808032000001</v>
      </c>
      <c r="U10" s="421">
        <f t="shared" si="14"/>
        <v>0</v>
      </c>
      <c r="V10" s="419">
        <v>110408.08032000001</v>
      </c>
      <c r="W10" s="419">
        <v>110408.08032000001</v>
      </c>
      <c r="X10" s="421">
        <f t="shared" si="15"/>
        <v>0</v>
      </c>
      <c r="Y10" s="635"/>
      <c r="Z10" s="635"/>
      <c r="AA10" s="636">
        <f t="shared" si="16"/>
        <v>0</v>
      </c>
      <c r="AB10" s="419">
        <f t="shared" si="17"/>
        <v>55.204040160000005</v>
      </c>
      <c r="AC10" s="419">
        <f t="shared" si="18"/>
        <v>55.204040160000005</v>
      </c>
      <c r="AD10" s="421">
        <f t="shared" si="19"/>
        <v>0</v>
      </c>
      <c r="AE10" s="623">
        <f t="shared" si="20"/>
        <v>6624.4848192000009</v>
      </c>
      <c r="AF10" s="623">
        <f t="shared" si="21"/>
        <v>6624.4848192000009</v>
      </c>
      <c r="AG10" s="421">
        <f t="shared" si="22"/>
        <v>0</v>
      </c>
      <c r="AH10" s="623">
        <f t="shared" si="23"/>
        <v>5663.9345204160009</v>
      </c>
      <c r="AI10" s="623">
        <f t="shared" si="24"/>
        <v>5663.9345204160009</v>
      </c>
      <c r="AJ10" s="421">
        <f t="shared" si="25"/>
        <v>0</v>
      </c>
      <c r="AK10" s="623">
        <f t="shared" si="26"/>
        <v>3753.8747308800002</v>
      </c>
      <c r="AL10" s="623">
        <f t="shared" si="27"/>
        <v>3753.8747308800002</v>
      </c>
      <c r="AM10" s="421">
        <f t="shared" si="28"/>
        <v>0</v>
      </c>
      <c r="AN10" s="623">
        <f t="shared" si="29"/>
        <v>17665.2928512</v>
      </c>
      <c r="AO10" s="623">
        <f t="shared" si="30"/>
        <v>17665.2928512</v>
      </c>
      <c r="AP10" s="421">
        <f t="shared" si="31"/>
        <v>0</v>
      </c>
      <c r="AQ10" s="623">
        <f t="shared" si="32"/>
        <v>89660.193866265618</v>
      </c>
      <c r="AR10" s="623">
        <f t="shared" si="33"/>
        <v>89660.193866265618</v>
      </c>
      <c r="AS10" s="421">
        <f t="shared" si="34"/>
        <v>0</v>
      </c>
      <c r="AT10" s="623">
        <f t="shared" si="35"/>
        <v>143.53050441600001</v>
      </c>
      <c r="AU10" s="623">
        <f t="shared" si="36"/>
        <v>143.53050441600001</v>
      </c>
      <c r="AV10" s="421">
        <f t="shared" si="37"/>
        <v>0</v>
      </c>
      <c r="AW10" s="413"/>
    </row>
    <row r="11" spans="1:49" ht="16">
      <c r="A11" s="737"/>
      <c r="B11" s="740"/>
      <c r="C11" s="415" t="s">
        <v>31</v>
      </c>
      <c r="D11" s="416">
        <f t="shared" si="38"/>
        <v>382220.39853473293</v>
      </c>
      <c r="E11" s="417">
        <f t="shared" si="39"/>
        <v>382220.39853473293</v>
      </c>
      <c r="F11" s="418">
        <f t="shared" si="40"/>
        <v>0</v>
      </c>
      <c r="G11" s="419">
        <f t="shared" si="1"/>
        <v>1126.1624192639999</v>
      </c>
      <c r="H11" s="419">
        <f t="shared" si="2"/>
        <v>1126.1624192639999</v>
      </c>
      <c r="I11" s="421">
        <f t="shared" si="3"/>
        <v>0</v>
      </c>
      <c r="J11" s="419">
        <f t="shared" si="4"/>
        <v>5630.8120963199999</v>
      </c>
      <c r="K11" s="419">
        <f t="shared" si="5"/>
        <v>5630.8120963199999</v>
      </c>
      <c r="L11" s="421">
        <f t="shared" si="6"/>
        <v>0</v>
      </c>
      <c r="M11" s="419">
        <f t="shared" si="7"/>
        <v>281.54060481599998</v>
      </c>
      <c r="N11" s="419">
        <f t="shared" si="8"/>
        <v>281.54060481599998</v>
      </c>
      <c r="O11" s="421">
        <f t="shared" si="9"/>
        <v>0</v>
      </c>
      <c r="P11" s="419">
        <f t="shared" si="41"/>
        <v>136516.53422455196</v>
      </c>
      <c r="Q11" s="419">
        <f t="shared" si="10"/>
        <v>136516.53422455196</v>
      </c>
      <c r="R11" s="421">
        <f t="shared" si="11"/>
        <v>0</v>
      </c>
      <c r="S11" s="419">
        <f t="shared" si="12"/>
        <v>11.261624192640001</v>
      </c>
      <c r="T11" s="419">
        <f t="shared" si="13"/>
        <v>11.261624192640001</v>
      </c>
      <c r="U11" s="421">
        <f t="shared" si="14"/>
        <v>0</v>
      </c>
      <c r="V11" s="419">
        <v>112616.24192640001</v>
      </c>
      <c r="W11" s="419">
        <v>112616.24192640001</v>
      </c>
      <c r="X11" s="421">
        <f t="shared" si="15"/>
        <v>0</v>
      </c>
      <c r="Y11" s="635"/>
      <c r="Z11" s="635"/>
      <c r="AA11" s="636">
        <f t="shared" si="16"/>
        <v>0</v>
      </c>
      <c r="AB11" s="419">
        <f t="shared" si="17"/>
        <v>56.308120963200004</v>
      </c>
      <c r="AC11" s="419">
        <f t="shared" si="18"/>
        <v>56.308120963200004</v>
      </c>
      <c r="AD11" s="421">
        <f t="shared" si="19"/>
        <v>0</v>
      </c>
      <c r="AE11" s="623">
        <f t="shared" si="20"/>
        <v>6756.974515584001</v>
      </c>
      <c r="AF11" s="623">
        <f t="shared" si="21"/>
        <v>6756.974515584001</v>
      </c>
      <c r="AG11" s="421">
        <f t="shared" si="22"/>
        <v>0</v>
      </c>
      <c r="AH11" s="623">
        <f t="shared" si="23"/>
        <v>5777.2132108243213</v>
      </c>
      <c r="AI11" s="623">
        <f t="shared" si="24"/>
        <v>5777.2132108243213</v>
      </c>
      <c r="AJ11" s="421">
        <f t="shared" si="25"/>
        <v>0</v>
      </c>
      <c r="AK11" s="623">
        <f t="shared" si="26"/>
        <v>3828.9522254976005</v>
      </c>
      <c r="AL11" s="623">
        <f t="shared" si="27"/>
        <v>3828.9522254976005</v>
      </c>
      <c r="AM11" s="421">
        <f t="shared" si="28"/>
        <v>0</v>
      </c>
      <c r="AN11" s="623">
        <f t="shared" si="29"/>
        <v>18018.598708223999</v>
      </c>
      <c r="AO11" s="623">
        <f t="shared" si="30"/>
        <v>18018.598708223999</v>
      </c>
      <c r="AP11" s="421">
        <f t="shared" si="31"/>
        <v>0</v>
      </c>
      <c r="AQ11" s="623">
        <f t="shared" si="32"/>
        <v>91453.397743590933</v>
      </c>
      <c r="AR11" s="623">
        <f t="shared" si="33"/>
        <v>91453.397743590933</v>
      </c>
      <c r="AS11" s="421">
        <f t="shared" si="34"/>
        <v>0</v>
      </c>
      <c r="AT11" s="623">
        <f t="shared" si="35"/>
        <v>146.40111450432002</v>
      </c>
      <c r="AU11" s="623">
        <f t="shared" si="36"/>
        <v>146.40111450432002</v>
      </c>
      <c r="AV11" s="421">
        <f t="shared" si="37"/>
        <v>0</v>
      </c>
      <c r="AW11" s="413"/>
    </row>
    <row r="12" spans="1:49" ht="16">
      <c r="A12" s="737"/>
      <c r="B12" s="740"/>
      <c r="C12" s="415" t="s">
        <v>32</v>
      </c>
      <c r="D12" s="416">
        <f t="shared" si="38"/>
        <v>392595.13718991866</v>
      </c>
      <c r="E12" s="417">
        <f t="shared" si="39"/>
        <v>392595.13718991866</v>
      </c>
      <c r="F12" s="418">
        <f t="shared" si="40"/>
        <v>0</v>
      </c>
      <c r="G12" s="419">
        <f t="shared" si="1"/>
        <v>1148.68566764928</v>
      </c>
      <c r="H12" s="419">
        <f t="shared" si="2"/>
        <v>1148.68566764928</v>
      </c>
      <c r="I12" s="421">
        <f t="shared" si="3"/>
        <v>0</v>
      </c>
      <c r="J12" s="419">
        <f t="shared" si="4"/>
        <v>5743.4283382464</v>
      </c>
      <c r="K12" s="419">
        <f t="shared" si="5"/>
        <v>5743.4283382464</v>
      </c>
      <c r="L12" s="421">
        <f t="shared" si="6"/>
        <v>0</v>
      </c>
      <c r="M12" s="419">
        <f t="shared" si="7"/>
        <v>287.17141691232001</v>
      </c>
      <c r="N12" s="419">
        <f t="shared" si="8"/>
        <v>287.17141691232001</v>
      </c>
      <c r="O12" s="421">
        <f t="shared" si="9"/>
        <v>0</v>
      </c>
      <c r="P12" s="419">
        <f t="shared" si="41"/>
        <v>141977.19559353404</v>
      </c>
      <c r="Q12" s="419">
        <f t="shared" si="10"/>
        <v>141977.19559353404</v>
      </c>
      <c r="R12" s="421">
        <f t="shared" si="11"/>
        <v>0</v>
      </c>
      <c r="S12" s="419">
        <f t="shared" si="12"/>
        <v>11.486856676492801</v>
      </c>
      <c r="T12" s="419">
        <f t="shared" si="13"/>
        <v>11.486856676492801</v>
      </c>
      <c r="U12" s="421">
        <f t="shared" si="14"/>
        <v>0</v>
      </c>
      <c r="V12" s="419">
        <v>114868.56676492801</v>
      </c>
      <c r="W12" s="419">
        <v>114868.56676492801</v>
      </c>
      <c r="X12" s="421">
        <f t="shared" si="15"/>
        <v>0</v>
      </c>
      <c r="Y12" s="635"/>
      <c r="Z12" s="635"/>
      <c r="AA12" s="636">
        <f t="shared" si="16"/>
        <v>0</v>
      </c>
      <c r="AB12" s="419">
        <f t="shared" si="17"/>
        <v>57.434283382464002</v>
      </c>
      <c r="AC12" s="419">
        <f t="shared" si="18"/>
        <v>57.434283382464002</v>
      </c>
      <c r="AD12" s="421">
        <f t="shared" si="19"/>
        <v>0</v>
      </c>
      <c r="AE12" s="623">
        <f t="shared" si="20"/>
        <v>6892.1140058956807</v>
      </c>
      <c r="AF12" s="623">
        <f t="shared" si="21"/>
        <v>6892.1140058956807</v>
      </c>
      <c r="AG12" s="421">
        <f t="shared" si="22"/>
        <v>0</v>
      </c>
      <c r="AH12" s="623">
        <f t="shared" si="23"/>
        <v>5892.7574750408075</v>
      </c>
      <c r="AI12" s="623">
        <f t="shared" si="24"/>
        <v>5892.7574750408075</v>
      </c>
      <c r="AJ12" s="421">
        <f t="shared" si="25"/>
        <v>0</v>
      </c>
      <c r="AK12" s="623">
        <f t="shared" si="26"/>
        <v>3905.5312700075524</v>
      </c>
      <c r="AL12" s="623">
        <f t="shared" si="27"/>
        <v>3905.5312700075524</v>
      </c>
      <c r="AM12" s="421">
        <f t="shared" si="28"/>
        <v>0</v>
      </c>
      <c r="AN12" s="623">
        <f t="shared" si="29"/>
        <v>18378.970682388481</v>
      </c>
      <c r="AO12" s="623">
        <f t="shared" si="30"/>
        <v>18378.970682388481</v>
      </c>
      <c r="AP12" s="421">
        <f t="shared" si="31"/>
        <v>0</v>
      </c>
      <c r="AQ12" s="623">
        <f t="shared" si="32"/>
        <v>93282.465698462751</v>
      </c>
      <c r="AR12" s="623">
        <f t="shared" si="33"/>
        <v>93282.465698462751</v>
      </c>
      <c r="AS12" s="421">
        <f t="shared" si="34"/>
        <v>0</v>
      </c>
      <c r="AT12" s="623">
        <f t="shared" si="35"/>
        <v>149.32913679440642</v>
      </c>
      <c r="AU12" s="623">
        <f t="shared" si="36"/>
        <v>149.32913679440642</v>
      </c>
      <c r="AV12" s="421">
        <f t="shared" si="37"/>
        <v>0</v>
      </c>
      <c r="AW12" s="413"/>
    </row>
    <row r="13" spans="1:49" ht="16">
      <c r="A13" s="737"/>
      <c r="B13" s="740"/>
      <c r="C13" s="415" t="s">
        <v>33</v>
      </c>
      <c r="D13" s="416">
        <f t="shared" si="38"/>
        <v>403286.58384558774</v>
      </c>
      <c r="E13" s="417">
        <f t="shared" si="39"/>
        <v>403286.58384558774</v>
      </c>
      <c r="F13" s="418">
        <f t="shared" si="40"/>
        <v>0</v>
      </c>
      <c r="G13" s="419">
        <f t="shared" si="1"/>
        <v>1171.6593810022657</v>
      </c>
      <c r="H13" s="419">
        <f t="shared" si="2"/>
        <v>1171.6593810022657</v>
      </c>
      <c r="I13" s="421">
        <f t="shared" si="3"/>
        <v>0</v>
      </c>
      <c r="J13" s="419">
        <f t="shared" si="4"/>
        <v>5858.2969050113279</v>
      </c>
      <c r="K13" s="419">
        <f t="shared" si="5"/>
        <v>5858.2969050113279</v>
      </c>
      <c r="L13" s="421">
        <f t="shared" si="6"/>
        <v>0</v>
      </c>
      <c r="M13" s="419">
        <f t="shared" si="7"/>
        <v>292.91484525056643</v>
      </c>
      <c r="N13" s="419">
        <f t="shared" si="8"/>
        <v>292.91484525056643</v>
      </c>
      <c r="O13" s="421">
        <f t="shared" si="9"/>
        <v>0</v>
      </c>
      <c r="P13" s="419">
        <f t="shared" si="41"/>
        <v>147656.28341727541</v>
      </c>
      <c r="Q13" s="419">
        <f t="shared" si="10"/>
        <v>147656.28341727541</v>
      </c>
      <c r="R13" s="421">
        <f t="shared" si="11"/>
        <v>0</v>
      </c>
      <c r="S13" s="419">
        <f t="shared" si="12"/>
        <v>11.716593810022657</v>
      </c>
      <c r="T13" s="419">
        <f t="shared" si="13"/>
        <v>11.716593810022657</v>
      </c>
      <c r="U13" s="421">
        <f t="shared" si="14"/>
        <v>0</v>
      </c>
      <c r="V13" s="419">
        <v>117165.93810022657</v>
      </c>
      <c r="W13" s="419">
        <v>117165.93810022657</v>
      </c>
      <c r="X13" s="421">
        <f t="shared" si="15"/>
        <v>0</v>
      </c>
      <c r="Y13" s="635"/>
      <c r="Z13" s="635"/>
      <c r="AA13" s="636">
        <f t="shared" si="16"/>
        <v>0</v>
      </c>
      <c r="AB13" s="419">
        <f t="shared" si="17"/>
        <v>58.582969050113284</v>
      </c>
      <c r="AC13" s="419">
        <f t="shared" si="18"/>
        <v>58.582969050113284</v>
      </c>
      <c r="AD13" s="421">
        <f t="shared" si="19"/>
        <v>0</v>
      </c>
      <c r="AE13" s="623">
        <f t="shared" si="20"/>
        <v>7029.9562860135948</v>
      </c>
      <c r="AF13" s="623">
        <f t="shared" si="21"/>
        <v>7029.9562860135948</v>
      </c>
      <c r="AG13" s="421">
        <f t="shared" si="22"/>
        <v>0</v>
      </c>
      <c r="AH13" s="623">
        <f t="shared" si="23"/>
        <v>6010.6126245416235</v>
      </c>
      <c r="AI13" s="623">
        <f t="shared" si="24"/>
        <v>6010.6126245416235</v>
      </c>
      <c r="AJ13" s="421">
        <f t="shared" si="25"/>
        <v>0</v>
      </c>
      <c r="AK13" s="623">
        <f t="shared" si="26"/>
        <v>3983.6418954077035</v>
      </c>
      <c r="AL13" s="623">
        <f t="shared" si="27"/>
        <v>3983.6418954077035</v>
      </c>
      <c r="AM13" s="421">
        <f t="shared" si="28"/>
        <v>0</v>
      </c>
      <c r="AN13" s="623">
        <f t="shared" si="29"/>
        <v>18746.550096036251</v>
      </c>
      <c r="AO13" s="623">
        <f t="shared" si="30"/>
        <v>18746.550096036251</v>
      </c>
      <c r="AP13" s="421">
        <f t="shared" si="31"/>
        <v>0</v>
      </c>
      <c r="AQ13" s="623">
        <f t="shared" si="32"/>
        <v>95148.115012432012</v>
      </c>
      <c r="AR13" s="623">
        <f t="shared" si="33"/>
        <v>95148.115012432012</v>
      </c>
      <c r="AS13" s="421">
        <f t="shared" si="34"/>
        <v>0</v>
      </c>
      <c r="AT13" s="623">
        <f t="shared" si="35"/>
        <v>152.31571953029456</v>
      </c>
      <c r="AU13" s="623">
        <f t="shared" si="36"/>
        <v>152.31571953029456</v>
      </c>
      <c r="AV13" s="421">
        <f t="shared" si="37"/>
        <v>0</v>
      </c>
      <c r="AW13" s="413"/>
    </row>
    <row r="14" spans="1:49" ht="17" thickBot="1">
      <c r="A14" s="738"/>
      <c r="B14" s="741"/>
      <c r="C14" s="422" t="s">
        <v>34</v>
      </c>
      <c r="D14" s="416">
        <f t="shared" si="38"/>
        <v>414305.44119084498</v>
      </c>
      <c r="E14" s="417">
        <f t="shared" si="39"/>
        <v>414305.44119084498</v>
      </c>
      <c r="F14" s="418">
        <f t="shared" si="40"/>
        <v>0</v>
      </c>
      <c r="G14" s="419">
        <f t="shared" si="1"/>
        <v>1195.0925686223111</v>
      </c>
      <c r="H14" s="419">
        <f t="shared" si="2"/>
        <v>1195.0925686223111</v>
      </c>
      <c r="I14" s="428">
        <f t="shared" si="3"/>
        <v>0</v>
      </c>
      <c r="J14" s="419">
        <f t="shared" si="4"/>
        <v>5975.4628431115543</v>
      </c>
      <c r="K14" s="419">
        <f t="shared" si="5"/>
        <v>5975.4628431115543</v>
      </c>
      <c r="L14" s="428">
        <f t="shared" si="6"/>
        <v>0</v>
      </c>
      <c r="M14" s="419">
        <f t="shared" si="7"/>
        <v>298.77314215557777</v>
      </c>
      <c r="N14" s="419">
        <f t="shared" si="8"/>
        <v>298.77314215557777</v>
      </c>
      <c r="O14" s="428">
        <f t="shared" si="9"/>
        <v>0</v>
      </c>
      <c r="P14" s="419">
        <f t="shared" si="41"/>
        <v>153562.53475396644</v>
      </c>
      <c r="Q14" s="419">
        <f t="shared" si="10"/>
        <v>153562.53475396644</v>
      </c>
      <c r="R14" s="428">
        <f t="shared" si="11"/>
        <v>0</v>
      </c>
      <c r="S14" s="419">
        <f t="shared" si="12"/>
        <v>11.95092568622311</v>
      </c>
      <c r="T14" s="419">
        <f t="shared" si="13"/>
        <v>11.95092568622311</v>
      </c>
      <c r="U14" s="428">
        <f t="shared" si="14"/>
        <v>0</v>
      </c>
      <c r="V14" s="419">
        <v>119509.25686223111</v>
      </c>
      <c r="W14" s="419">
        <v>119509.25686223111</v>
      </c>
      <c r="X14" s="428">
        <f t="shared" si="15"/>
        <v>0</v>
      </c>
      <c r="Y14" s="635"/>
      <c r="Z14" s="635"/>
      <c r="AA14" s="637">
        <f t="shared" si="16"/>
        <v>0</v>
      </c>
      <c r="AB14" s="419">
        <f t="shared" si="17"/>
        <v>59.754628431115549</v>
      </c>
      <c r="AC14" s="419">
        <f t="shared" si="18"/>
        <v>59.754628431115549</v>
      </c>
      <c r="AD14" s="428">
        <f t="shared" si="19"/>
        <v>0</v>
      </c>
      <c r="AE14" s="623">
        <f t="shared" si="20"/>
        <v>7170.555411733867</v>
      </c>
      <c r="AF14" s="623">
        <f t="shared" si="21"/>
        <v>7170.555411733867</v>
      </c>
      <c r="AG14" s="428">
        <f t="shared" si="22"/>
        <v>0</v>
      </c>
      <c r="AH14" s="623">
        <f t="shared" si="23"/>
        <v>6130.8248770324562</v>
      </c>
      <c r="AI14" s="623">
        <f t="shared" si="24"/>
        <v>6130.8248770324562</v>
      </c>
      <c r="AJ14" s="428">
        <f t="shared" si="25"/>
        <v>0</v>
      </c>
      <c r="AK14" s="623">
        <f t="shared" si="26"/>
        <v>4063.3147333158577</v>
      </c>
      <c r="AL14" s="623">
        <f t="shared" si="27"/>
        <v>4063.3147333158577</v>
      </c>
      <c r="AM14" s="428">
        <f t="shared" si="28"/>
        <v>0</v>
      </c>
      <c r="AN14" s="623">
        <f t="shared" si="29"/>
        <v>19121.481097956977</v>
      </c>
      <c r="AO14" s="623">
        <f t="shared" si="30"/>
        <v>19121.481097956977</v>
      </c>
      <c r="AP14" s="428">
        <f t="shared" si="31"/>
        <v>0</v>
      </c>
      <c r="AQ14" s="623">
        <f t="shared" si="32"/>
        <v>97051.07731268066</v>
      </c>
      <c r="AR14" s="623">
        <f t="shared" si="33"/>
        <v>97051.07731268066</v>
      </c>
      <c r="AS14" s="428">
        <f t="shared" si="34"/>
        <v>0</v>
      </c>
      <c r="AT14" s="623">
        <f t="shared" si="35"/>
        <v>155.36203392090044</v>
      </c>
      <c r="AU14" s="623">
        <f t="shared" si="36"/>
        <v>155.36203392090044</v>
      </c>
      <c r="AV14" s="428">
        <f t="shared" si="37"/>
        <v>0</v>
      </c>
      <c r="AW14" s="413"/>
    </row>
    <row r="15" spans="1:49" ht="16">
      <c r="A15" s="736" t="s">
        <v>188</v>
      </c>
      <c r="B15" s="739" t="s">
        <v>13</v>
      </c>
      <c r="C15" s="406" t="s">
        <v>25</v>
      </c>
      <c r="D15" s="429"/>
      <c r="E15" s="430"/>
      <c r="F15" s="431"/>
      <c r="G15" s="432"/>
      <c r="H15" s="433"/>
      <c r="I15" s="434">
        <f t="shared" si="3"/>
        <v>0</v>
      </c>
      <c r="J15" s="433"/>
      <c r="K15" s="433"/>
      <c r="L15" s="434">
        <f t="shared" si="6"/>
        <v>0</v>
      </c>
      <c r="M15" s="433"/>
      <c r="N15" s="433"/>
      <c r="O15" s="434">
        <f t="shared" si="9"/>
        <v>0</v>
      </c>
      <c r="P15" s="433"/>
      <c r="Q15" s="433"/>
      <c r="R15" s="434">
        <f t="shared" si="11"/>
        <v>0</v>
      </c>
      <c r="S15" s="433"/>
      <c r="T15" s="433"/>
      <c r="U15" s="434">
        <f t="shared" si="14"/>
        <v>0</v>
      </c>
      <c r="V15" s="433"/>
      <c r="W15" s="433"/>
      <c r="X15" s="434">
        <f t="shared" si="15"/>
        <v>0</v>
      </c>
      <c r="Y15" s="638"/>
      <c r="Z15" s="638"/>
      <c r="AA15" s="639">
        <f t="shared" si="16"/>
        <v>0</v>
      </c>
      <c r="AB15" s="433"/>
      <c r="AC15" s="433"/>
      <c r="AD15" s="434">
        <f t="shared" si="19"/>
        <v>0</v>
      </c>
      <c r="AE15" s="433"/>
      <c r="AF15" s="433"/>
      <c r="AG15" s="434">
        <f t="shared" si="22"/>
        <v>0</v>
      </c>
      <c r="AH15" s="433"/>
      <c r="AI15" s="433"/>
      <c r="AJ15" s="434">
        <f t="shared" si="25"/>
        <v>0</v>
      </c>
      <c r="AK15" s="433"/>
      <c r="AL15" s="433"/>
      <c r="AM15" s="434">
        <f t="shared" si="28"/>
        <v>0</v>
      </c>
      <c r="AN15" s="433"/>
      <c r="AO15" s="433"/>
      <c r="AP15" s="434">
        <f t="shared" si="31"/>
        <v>0</v>
      </c>
      <c r="AQ15" s="433"/>
      <c r="AR15" s="433"/>
      <c r="AS15" s="434">
        <f t="shared" si="34"/>
        <v>0</v>
      </c>
      <c r="AT15" s="433"/>
      <c r="AU15" s="433"/>
      <c r="AV15" s="434">
        <f t="shared" si="37"/>
        <v>0</v>
      </c>
      <c r="AW15" s="413"/>
    </row>
    <row r="16" spans="1:49" ht="16">
      <c r="A16" s="737"/>
      <c r="B16" s="740"/>
      <c r="C16" s="415" t="s">
        <v>26</v>
      </c>
      <c r="D16" s="435"/>
      <c r="E16" s="436"/>
      <c r="F16" s="437"/>
      <c r="G16" s="438"/>
      <c r="H16" s="439"/>
      <c r="I16" s="440">
        <f t="shared" si="3"/>
        <v>0</v>
      </c>
      <c r="J16" s="439"/>
      <c r="K16" s="439"/>
      <c r="L16" s="440">
        <f t="shared" si="6"/>
        <v>0</v>
      </c>
      <c r="M16" s="439"/>
      <c r="N16" s="439"/>
      <c r="O16" s="440">
        <f t="shared" si="9"/>
        <v>0</v>
      </c>
      <c r="P16" s="439"/>
      <c r="Q16" s="439"/>
      <c r="R16" s="440">
        <f t="shared" si="11"/>
        <v>0</v>
      </c>
      <c r="S16" s="439"/>
      <c r="T16" s="439"/>
      <c r="U16" s="440">
        <f t="shared" si="14"/>
        <v>0</v>
      </c>
      <c r="V16" s="439"/>
      <c r="W16" s="439"/>
      <c r="X16" s="440">
        <f t="shared" si="15"/>
        <v>0</v>
      </c>
      <c r="Y16" s="640"/>
      <c r="Z16" s="640"/>
      <c r="AA16" s="641">
        <f t="shared" si="16"/>
        <v>0</v>
      </c>
      <c r="AB16" s="439"/>
      <c r="AC16" s="439"/>
      <c r="AD16" s="440">
        <f t="shared" si="19"/>
        <v>0</v>
      </c>
      <c r="AE16" s="439"/>
      <c r="AF16" s="439"/>
      <c r="AG16" s="440">
        <f t="shared" si="22"/>
        <v>0</v>
      </c>
      <c r="AH16" s="439"/>
      <c r="AI16" s="439"/>
      <c r="AJ16" s="440">
        <f t="shared" si="25"/>
        <v>0</v>
      </c>
      <c r="AK16" s="439"/>
      <c r="AL16" s="439"/>
      <c r="AM16" s="440">
        <f t="shared" si="28"/>
        <v>0</v>
      </c>
      <c r="AN16" s="439"/>
      <c r="AO16" s="439"/>
      <c r="AP16" s="440">
        <f t="shared" si="31"/>
        <v>0</v>
      </c>
      <c r="AQ16" s="439"/>
      <c r="AR16" s="439"/>
      <c r="AS16" s="440">
        <f t="shared" si="34"/>
        <v>0</v>
      </c>
      <c r="AT16" s="439"/>
      <c r="AU16" s="439"/>
      <c r="AV16" s="440">
        <f t="shared" si="37"/>
        <v>0</v>
      </c>
      <c r="AW16" s="413"/>
    </row>
    <row r="17" spans="1:49" ht="16">
      <c r="A17" s="737"/>
      <c r="B17" s="740"/>
      <c r="C17" s="415" t="s">
        <v>27</v>
      </c>
      <c r="D17" s="435"/>
      <c r="E17" s="436"/>
      <c r="F17" s="437"/>
      <c r="G17" s="438"/>
      <c r="H17" s="439"/>
      <c r="I17" s="440">
        <f t="shared" si="3"/>
        <v>0</v>
      </c>
      <c r="J17" s="439"/>
      <c r="K17" s="439"/>
      <c r="L17" s="440">
        <f t="shared" si="6"/>
        <v>0</v>
      </c>
      <c r="M17" s="439"/>
      <c r="N17" s="439"/>
      <c r="O17" s="440">
        <f t="shared" si="9"/>
        <v>0</v>
      </c>
      <c r="P17" s="439"/>
      <c r="Q17" s="439"/>
      <c r="R17" s="440">
        <f t="shared" si="11"/>
        <v>0</v>
      </c>
      <c r="S17" s="439"/>
      <c r="T17" s="439"/>
      <c r="U17" s="440">
        <f t="shared" si="14"/>
        <v>0</v>
      </c>
      <c r="V17" s="439"/>
      <c r="W17" s="439"/>
      <c r="X17" s="440">
        <f t="shared" si="15"/>
        <v>0</v>
      </c>
      <c r="Y17" s="640"/>
      <c r="Z17" s="640"/>
      <c r="AA17" s="641">
        <f t="shared" si="16"/>
        <v>0</v>
      </c>
      <c r="AB17" s="439"/>
      <c r="AC17" s="439"/>
      <c r="AD17" s="440">
        <f t="shared" si="19"/>
        <v>0</v>
      </c>
      <c r="AE17" s="439"/>
      <c r="AF17" s="439"/>
      <c r="AG17" s="440">
        <f t="shared" si="22"/>
        <v>0</v>
      </c>
      <c r="AH17" s="439"/>
      <c r="AI17" s="439"/>
      <c r="AJ17" s="440">
        <f t="shared" si="25"/>
        <v>0</v>
      </c>
      <c r="AK17" s="439"/>
      <c r="AL17" s="439"/>
      <c r="AM17" s="440">
        <f t="shared" si="28"/>
        <v>0</v>
      </c>
      <c r="AN17" s="439"/>
      <c r="AO17" s="439"/>
      <c r="AP17" s="440">
        <f t="shared" si="31"/>
        <v>0</v>
      </c>
      <c r="AQ17" s="439"/>
      <c r="AR17" s="439"/>
      <c r="AS17" s="440">
        <f t="shared" si="34"/>
        <v>0</v>
      </c>
      <c r="AT17" s="439"/>
      <c r="AU17" s="439"/>
      <c r="AV17" s="440">
        <f t="shared" si="37"/>
        <v>0</v>
      </c>
      <c r="AW17" s="413"/>
    </row>
    <row r="18" spans="1:49" ht="16">
      <c r="A18" s="737"/>
      <c r="B18" s="740"/>
      <c r="C18" s="415" t="s">
        <v>28</v>
      </c>
      <c r="D18" s="435"/>
      <c r="E18" s="436"/>
      <c r="F18" s="437"/>
      <c r="G18" s="438"/>
      <c r="H18" s="439"/>
      <c r="I18" s="440">
        <f t="shared" si="3"/>
        <v>0</v>
      </c>
      <c r="J18" s="439"/>
      <c r="K18" s="439"/>
      <c r="L18" s="440">
        <f t="shared" si="6"/>
        <v>0</v>
      </c>
      <c r="M18" s="439"/>
      <c r="N18" s="439"/>
      <c r="O18" s="440">
        <f t="shared" si="9"/>
        <v>0</v>
      </c>
      <c r="P18" s="439"/>
      <c r="Q18" s="439"/>
      <c r="R18" s="440">
        <f t="shared" si="11"/>
        <v>0</v>
      </c>
      <c r="S18" s="439"/>
      <c r="T18" s="439"/>
      <c r="U18" s="440">
        <f t="shared" si="14"/>
        <v>0</v>
      </c>
      <c r="V18" s="439"/>
      <c r="W18" s="439"/>
      <c r="X18" s="440">
        <f t="shared" si="15"/>
        <v>0</v>
      </c>
      <c r="Y18" s="640"/>
      <c r="Z18" s="640"/>
      <c r="AA18" s="641">
        <f t="shared" si="16"/>
        <v>0</v>
      </c>
      <c r="AB18" s="439"/>
      <c r="AC18" s="439"/>
      <c r="AD18" s="440">
        <f t="shared" si="19"/>
        <v>0</v>
      </c>
      <c r="AE18" s="439"/>
      <c r="AF18" s="439"/>
      <c r="AG18" s="440">
        <f t="shared" si="22"/>
        <v>0</v>
      </c>
      <c r="AH18" s="439"/>
      <c r="AI18" s="439"/>
      <c r="AJ18" s="440">
        <f t="shared" si="25"/>
        <v>0</v>
      </c>
      <c r="AK18" s="439"/>
      <c r="AL18" s="439"/>
      <c r="AM18" s="440">
        <f t="shared" si="28"/>
        <v>0</v>
      </c>
      <c r="AN18" s="439"/>
      <c r="AO18" s="439"/>
      <c r="AP18" s="440">
        <f t="shared" si="31"/>
        <v>0</v>
      </c>
      <c r="AQ18" s="439"/>
      <c r="AR18" s="439"/>
      <c r="AS18" s="440">
        <f t="shared" si="34"/>
        <v>0</v>
      </c>
      <c r="AT18" s="439"/>
      <c r="AU18" s="439"/>
      <c r="AV18" s="440">
        <f t="shared" si="37"/>
        <v>0</v>
      </c>
      <c r="AW18" s="413"/>
    </row>
    <row r="19" spans="1:49" ht="16">
      <c r="A19" s="737"/>
      <c r="B19" s="740"/>
      <c r="C19" s="415" t="s">
        <v>29</v>
      </c>
      <c r="D19" s="435"/>
      <c r="E19" s="436"/>
      <c r="F19" s="437"/>
      <c r="G19" s="438"/>
      <c r="H19" s="439"/>
      <c r="I19" s="440">
        <f t="shared" si="3"/>
        <v>0</v>
      </c>
      <c r="J19" s="439"/>
      <c r="K19" s="439"/>
      <c r="L19" s="440">
        <f t="shared" si="6"/>
        <v>0</v>
      </c>
      <c r="M19" s="439"/>
      <c r="N19" s="439"/>
      <c r="O19" s="440">
        <f t="shared" si="9"/>
        <v>0</v>
      </c>
      <c r="P19" s="439"/>
      <c r="Q19" s="439"/>
      <c r="R19" s="440">
        <f t="shared" si="11"/>
        <v>0</v>
      </c>
      <c r="S19" s="439"/>
      <c r="T19" s="439"/>
      <c r="U19" s="440">
        <f t="shared" si="14"/>
        <v>0</v>
      </c>
      <c r="V19" s="439"/>
      <c r="W19" s="439"/>
      <c r="X19" s="440">
        <f t="shared" si="15"/>
        <v>0</v>
      </c>
      <c r="Y19" s="640"/>
      <c r="Z19" s="640"/>
      <c r="AA19" s="641">
        <f t="shared" si="16"/>
        <v>0</v>
      </c>
      <c r="AB19" s="439"/>
      <c r="AC19" s="439"/>
      <c r="AD19" s="440">
        <f t="shared" si="19"/>
        <v>0</v>
      </c>
      <c r="AE19" s="439"/>
      <c r="AF19" s="439"/>
      <c r="AG19" s="440">
        <f t="shared" si="22"/>
        <v>0</v>
      </c>
      <c r="AH19" s="439"/>
      <c r="AI19" s="439"/>
      <c r="AJ19" s="440">
        <f t="shared" si="25"/>
        <v>0</v>
      </c>
      <c r="AK19" s="439"/>
      <c r="AL19" s="439"/>
      <c r="AM19" s="440">
        <f t="shared" si="28"/>
        <v>0</v>
      </c>
      <c r="AN19" s="439"/>
      <c r="AO19" s="439"/>
      <c r="AP19" s="440">
        <f t="shared" si="31"/>
        <v>0</v>
      </c>
      <c r="AQ19" s="439"/>
      <c r="AR19" s="439"/>
      <c r="AS19" s="440">
        <f t="shared" si="34"/>
        <v>0</v>
      </c>
      <c r="AT19" s="439"/>
      <c r="AU19" s="439"/>
      <c r="AV19" s="440">
        <f t="shared" si="37"/>
        <v>0</v>
      </c>
      <c r="AW19" s="413"/>
    </row>
    <row r="20" spans="1:49" ht="16">
      <c r="A20" s="737"/>
      <c r="B20" s="740"/>
      <c r="C20" s="415" t="s">
        <v>30</v>
      </c>
      <c r="D20" s="435"/>
      <c r="E20" s="436"/>
      <c r="F20" s="437"/>
      <c r="G20" s="438"/>
      <c r="H20" s="439"/>
      <c r="I20" s="440">
        <f t="shared" si="3"/>
        <v>0</v>
      </c>
      <c r="J20" s="439"/>
      <c r="K20" s="439"/>
      <c r="L20" s="440">
        <f t="shared" si="6"/>
        <v>0</v>
      </c>
      <c r="M20" s="439"/>
      <c r="N20" s="439"/>
      <c r="O20" s="440">
        <f t="shared" si="9"/>
        <v>0</v>
      </c>
      <c r="P20" s="439"/>
      <c r="Q20" s="439"/>
      <c r="R20" s="440">
        <f t="shared" si="11"/>
        <v>0</v>
      </c>
      <c r="S20" s="439"/>
      <c r="T20" s="439"/>
      <c r="U20" s="440">
        <f t="shared" si="14"/>
        <v>0</v>
      </c>
      <c r="V20" s="439"/>
      <c r="W20" s="439"/>
      <c r="X20" s="440">
        <f t="shared" si="15"/>
        <v>0</v>
      </c>
      <c r="Y20" s="640"/>
      <c r="Z20" s="640"/>
      <c r="AA20" s="641">
        <f t="shared" si="16"/>
        <v>0</v>
      </c>
      <c r="AB20" s="439"/>
      <c r="AC20" s="439"/>
      <c r="AD20" s="440">
        <f t="shared" si="19"/>
        <v>0</v>
      </c>
      <c r="AE20" s="439"/>
      <c r="AF20" s="439"/>
      <c r="AG20" s="440">
        <f t="shared" si="22"/>
        <v>0</v>
      </c>
      <c r="AH20" s="439"/>
      <c r="AI20" s="439"/>
      <c r="AJ20" s="440">
        <f t="shared" si="25"/>
        <v>0</v>
      </c>
      <c r="AK20" s="439"/>
      <c r="AL20" s="439"/>
      <c r="AM20" s="440">
        <f t="shared" si="28"/>
        <v>0</v>
      </c>
      <c r="AN20" s="439"/>
      <c r="AO20" s="439"/>
      <c r="AP20" s="440">
        <f t="shared" si="31"/>
        <v>0</v>
      </c>
      <c r="AQ20" s="439"/>
      <c r="AR20" s="439"/>
      <c r="AS20" s="440">
        <f t="shared" si="34"/>
        <v>0</v>
      </c>
      <c r="AT20" s="439"/>
      <c r="AU20" s="439"/>
      <c r="AV20" s="440">
        <f t="shared" si="37"/>
        <v>0</v>
      </c>
      <c r="AW20" s="413"/>
    </row>
    <row r="21" spans="1:49" ht="16">
      <c r="A21" s="737"/>
      <c r="B21" s="740"/>
      <c r="C21" s="415" t="s">
        <v>31</v>
      </c>
      <c r="D21" s="435"/>
      <c r="E21" s="436"/>
      <c r="F21" s="437"/>
      <c r="G21" s="438"/>
      <c r="H21" s="439"/>
      <c r="I21" s="440">
        <f t="shared" si="3"/>
        <v>0</v>
      </c>
      <c r="J21" s="439"/>
      <c r="K21" s="439"/>
      <c r="L21" s="440">
        <f t="shared" si="6"/>
        <v>0</v>
      </c>
      <c r="M21" s="439"/>
      <c r="N21" s="439"/>
      <c r="O21" s="440">
        <f t="shared" si="9"/>
        <v>0</v>
      </c>
      <c r="P21" s="439"/>
      <c r="Q21" s="439"/>
      <c r="R21" s="440">
        <f t="shared" si="11"/>
        <v>0</v>
      </c>
      <c r="S21" s="439"/>
      <c r="T21" s="439"/>
      <c r="U21" s="440">
        <f t="shared" si="14"/>
        <v>0</v>
      </c>
      <c r="V21" s="439"/>
      <c r="W21" s="439"/>
      <c r="X21" s="440">
        <f t="shared" si="15"/>
        <v>0</v>
      </c>
      <c r="Y21" s="640"/>
      <c r="Z21" s="640"/>
      <c r="AA21" s="641">
        <f t="shared" si="16"/>
        <v>0</v>
      </c>
      <c r="AB21" s="439"/>
      <c r="AC21" s="439"/>
      <c r="AD21" s="440">
        <f t="shared" si="19"/>
        <v>0</v>
      </c>
      <c r="AE21" s="439"/>
      <c r="AF21" s="439"/>
      <c r="AG21" s="440">
        <f t="shared" si="22"/>
        <v>0</v>
      </c>
      <c r="AH21" s="439"/>
      <c r="AI21" s="439"/>
      <c r="AJ21" s="440">
        <f t="shared" si="25"/>
        <v>0</v>
      </c>
      <c r="AK21" s="439"/>
      <c r="AL21" s="439"/>
      <c r="AM21" s="440">
        <f t="shared" si="28"/>
        <v>0</v>
      </c>
      <c r="AN21" s="439"/>
      <c r="AO21" s="439"/>
      <c r="AP21" s="440">
        <f t="shared" si="31"/>
        <v>0</v>
      </c>
      <c r="AQ21" s="439"/>
      <c r="AR21" s="439"/>
      <c r="AS21" s="440">
        <f t="shared" si="34"/>
        <v>0</v>
      </c>
      <c r="AT21" s="439"/>
      <c r="AU21" s="439"/>
      <c r="AV21" s="440">
        <f t="shared" si="37"/>
        <v>0</v>
      </c>
      <c r="AW21" s="413"/>
    </row>
    <row r="22" spans="1:49" ht="16">
      <c r="A22" s="737"/>
      <c r="B22" s="740"/>
      <c r="C22" s="415" t="s">
        <v>32</v>
      </c>
      <c r="D22" s="435"/>
      <c r="E22" s="436"/>
      <c r="F22" s="437"/>
      <c r="G22" s="438"/>
      <c r="H22" s="439"/>
      <c r="I22" s="440">
        <f t="shared" si="3"/>
        <v>0</v>
      </c>
      <c r="J22" s="439"/>
      <c r="K22" s="439"/>
      <c r="L22" s="440">
        <f t="shared" si="6"/>
        <v>0</v>
      </c>
      <c r="M22" s="439"/>
      <c r="N22" s="439"/>
      <c r="O22" s="440">
        <f t="shared" si="9"/>
        <v>0</v>
      </c>
      <c r="P22" s="439"/>
      <c r="Q22" s="439"/>
      <c r="R22" s="440">
        <f t="shared" si="11"/>
        <v>0</v>
      </c>
      <c r="S22" s="439"/>
      <c r="T22" s="439"/>
      <c r="U22" s="440">
        <f t="shared" si="14"/>
        <v>0</v>
      </c>
      <c r="V22" s="439"/>
      <c r="W22" s="439"/>
      <c r="X22" s="440">
        <f t="shared" si="15"/>
        <v>0</v>
      </c>
      <c r="Y22" s="640"/>
      <c r="Z22" s="640"/>
      <c r="AA22" s="641">
        <f t="shared" si="16"/>
        <v>0</v>
      </c>
      <c r="AB22" s="439"/>
      <c r="AC22" s="439"/>
      <c r="AD22" s="440">
        <f t="shared" si="19"/>
        <v>0</v>
      </c>
      <c r="AE22" s="439"/>
      <c r="AF22" s="439"/>
      <c r="AG22" s="440">
        <f t="shared" si="22"/>
        <v>0</v>
      </c>
      <c r="AH22" s="439"/>
      <c r="AI22" s="439"/>
      <c r="AJ22" s="440">
        <f t="shared" si="25"/>
        <v>0</v>
      </c>
      <c r="AK22" s="439"/>
      <c r="AL22" s="439"/>
      <c r="AM22" s="440">
        <f t="shared" si="28"/>
        <v>0</v>
      </c>
      <c r="AN22" s="439"/>
      <c r="AO22" s="439"/>
      <c r="AP22" s="440">
        <f t="shared" si="31"/>
        <v>0</v>
      </c>
      <c r="AQ22" s="439"/>
      <c r="AR22" s="439"/>
      <c r="AS22" s="440">
        <f t="shared" si="34"/>
        <v>0</v>
      </c>
      <c r="AT22" s="439"/>
      <c r="AU22" s="439"/>
      <c r="AV22" s="440">
        <f t="shared" si="37"/>
        <v>0</v>
      </c>
      <c r="AW22" s="413"/>
    </row>
    <row r="23" spans="1:49" ht="16">
      <c r="A23" s="737"/>
      <c r="B23" s="740"/>
      <c r="C23" s="415" t="s">
        <v>33</v>
      </c>
      <c r="D23" s="435"/>
      <c r="E23" s="436"/>
      <c r="F23" s="437"/>
      <c r="G23" s="438"/>
      <c r="H23" s="439"/>
      <c r="I23" s="440">
        <f t="shared" si="3"/>
        <v>0</v>
      </c>
      <c r="J23" s="439"/>
      <c r="K23" s="439"/>
      <c r="L23" s="440">
        <f t="shared" si="6"/>
        <v>0</v>
      </c>
      <c r="M23" s="439"/>
      <c r="N23" s="439"/>
      <c r="O23" s="440">
        <f t="shared" si="9"/>
        <v>0</v>
      </c>
      <c r="P23" s="439"/>
      <c r="Q23" s="439"/>
      <c r="R23" s="440">
        <f t="shared" si="11"/>
        <v>0</v>
      </c>
      <c r="S23" s="439"/>
      <c r="T23" s="439"/>
      <c r="U23" s="440">
        <f t="shared" si="14"/>
        <v>0</v>
      </c>
      <c r="V23" s="439"/>
      <c r="W23" s="439"/>
      <c r="X23" s="440">
        <f t="shared" si="15"/>
        <v>0</v>
      </c>
      <c r="Y23" s="640"/>
      <c r="Z23" s="640"/>
      <c r="AA23" s="641">
        <f t="shared" si="16"/>
        <v>0</v>
      </c>
      <c r="AB23" s="439"/>
      <c r="AC23" s="439"/>
      <c r="AD23" s="440">
        <f t="shared" si="19"/>
        <v>0</v>
      </c>
      <c r="AE23" s="439"/>
      <c r="AF23" s="439"/>
      <c r="AG23" s="440">
        <f t="shared" si="22"/>
        <v>0</v>
      </c>
      <c r="AH23" s="439"/>
      <c r="AI23" s="439"/>
      <c r="AJ23" s="440">
        <f t="shared" si="25"/>
        <v>0</v>
      </c>
      <c r="AK23" s="439"/>
      <c r="AL23" s="439"/>
      <c r="AM23" s="440">
        <f t="shared" si="28"/>
        <v>0</v>
      </c>
      <c r="AN23" s="439"/>
      <c r="AO23" s="439"/>
      <c r="AP23" s="440">
        <f t="shared" si="31"/>
        <v>0</v>
      </c>
      <c r="AQ23" s="439"/>
      <c r="AR23" s="439"/>
      <c r="AS23" s="440">
        <f t="shared" si="34"/>
        <v>0</v>
      </c>
      <c r="AT23" s="439"/>
      <c r="AU23" s="439"/>
      <c r="AV23" s="440">
        <f t="shared" si="37"/>
        <v>0</v>
      </c>
      <c r="AW23" s="413"/>
    </row>
    <row r="24" spans="1:49" ht="17" thickBot="1">
      <c r="A24" s="738"/>
      <c r="B24" s="741"/>
      <c r="C24" s="422" t="s">
        <v>34</v>
      </c>
      <c r="D24" s="441"/>
      <c r="E24" s="442"/>
      <c r="F24" s="443"/>
      <c r="G24" s="444"/>
      <c r="H24" s="445"/>
      <c r="I24" s="446">
        <f t="shared" si="3"/>
        <v>0</v>
      </c>
      <c r="J24" s="445"/>
      <c r="K24" s="445"/>
      <c r="L24" s="446">
        <f t="shared" si="6"/>
        <v>0</v>
      </c>
      <c r="M24" s="445"/>
      <c r="N24" s="445"/>
      <c r="O24" s="446">
        <f t="shared" si="9"/>
        <v>0</v>
      </c>
      <c r="P24" s="445"/>
      <c r="Q24" s="445"/>
      <c r="R24" s="446">
        <f t="shared" si="11"/>
        <v>0</v>
      </c>
      <c r="S24" s="445"/>
      <c r="T24" s="445"/>
      <c r="U24" s="446">
        <f t="shared" si="14"/>
        <v>0</v>
      </c>
      <c r="V24" s="445"/>
      <c r="W24" s="445"/>
      <c r="X24" s="446">
        <f t="shared" si="15"/>
        <v>0</v>
      </c>
      <c r="Y24" s="642"/>
      <c r="Z24" s="642"/>
      <c r="AA24" s="643">
        <f t="shared" si="16"/>
        <v>0</v>
      </c>
      <c r="AB24" s="445"/>
      <c r="AC24" s="445"/>
      <c r="AD24" s="446">
        <f t="shared" si="19"/>
        <v>0</v>
      </c>
      <c r="AE24" s="445"/>
      <c r="AF24" s="445"/>
      <c r="AG24" s="446">
        <f t="shared" si="22"/>
        <v>0</v>
      </c>
      <c r="AH24" s="445"/>
      <c r="AI24" s="445"/>
      <c r="AJ24" s="446">
        <f t="shared" si="25"/>
        <v>0</v>
      </c>
      <c r="AK24" s="445"/>
      <c r="AL24" s="445"/>
      <c r="AM24" s="446">
        <f t="shared" si="28"/>
        <v>0</v>
      </c>
      <c r="AN24" s="445"/>
      <c r="AO24" s="445"/>
      <c r="AP24" s="446">
        <f t="shared" si="31"/>
        <v>0</v>
      </c>
      <c r="AQ24" s="445"/>
      <c r="AR24" s="445"/>
      <c r="AS24" s="446">
        <f t="shared" si="34"/>
        <v>0</v>
      </c>
      <c r="AT24" s="445"/>
      <c r="AU24" s="445"/>
      <c r="AV24" s="446">
        <f t="shared" si="37"/>
        <v>0</v>
      </c>
      <c r="AW24" s="413"/>
    </row>
    <row r="25" spans="1:49" s="448" customFormat="1" ht="14.25" customHeight="1">
      <c r="A25" s="736" t="s">
        <v>42</v>
      </c>
      <c r="B25" s="739" t="s">
        <v>13</v>
      </c>
      <c r="C25" s="406" t="s">
        <v>25</v>
      </c>
      <c r="D25" s="429"/>
      <c r="E25" s="430"/>
      <c r="F25" s="431"/>
      <c r="G25" s="432">
        <v>1</v>
      </c>
      <c r="H25" s="432">
        <v>1</v>
      </c>
      <c r="I25" s="434">
        <f>H25-G25</f>
        <v>0</v>
      </c>
      <c r="J25" s="433">
        <v>1</v>
      </c>
      <c r="K25" s="433">
        <v>1</v>
      </c>
      <c r="L25" s="434">
        <f>K25-J25</f>
        <v>0</v>
      </c>
      <c r="M25" s="433"/>
      <c r="N25" s="433"/>
      <c r="O25" s="434">
        <f>N25-M25</f>
        <v>0</v>
      </c>
      <c r="P25" s="433"/>
      <c r="Q25" s="433"/>
      <c r="R25" s="434">
        <f>Q25-P25</f>
        <v>0</v>
      </c>
      <c r="S25" s="433"/>
      <c r="T25" s="433"/>
      <c r="U25" s="434">
        <f>T25-S25</f>
        <v>0</v>
      </c>
      <c r="V25" s="433"/>
      <c r="W25" s="433"/>
      <c r="X25" s="434">
        <f>W25-V25</f>
        <v>0</v>
      </c>
      <c r="Y25" s="638"/>
      <c r="Z25" s="638"/>
      <c r="AA25" s="639">
        <f>Z25-Y25</f>
        <v>0</v>
      </c>
      <c r="AB25" s="433"/>
      <c r="AC25" s="433"/>
      <c r="AD25" s="434">
        <f>AC25-AB25</f>
        <v>0</v>
      </c>
      <c r="AE25" s="433">
        <v>1</v>
      </c>
      <c r="AF25" s="433">
        <v>1</v>
      </c>
      <c r="AG25" s="434">
        <f>AF25-AE25</f>
        <v>0</v>
      </c>
      <c r="AH25" s="433"/>
      <c r="AI25" s="433"/>
      <c r="AJ25" s="434">
        <f>AI25-AH25</f>
        <v>0</v>
      </c>
      <c r="AK25" s="433">
        <v>1</v>
      </c>
      <c r="AL25" s="433">
        <v>1</v>
      </c>
      <c r="AM25" s="434">
        <f>AL25-AK25</f>
        <v>0</v>
      </c>
      <c r="AN25" s="433">
        <v>1</v>
      </c>
      <c r="AO25" s="433">
        <v>1</v>
      </c>
      <c r="AP25" s="434">
        <f>AO25-AN25</f>
        <v>0</v>
      </c>
      <c r="AQ25" s="433"/>
      <c r="AR25" s="433"/>
      <c r="AS25" s="434">
        <f>AR25-AQ25</f>
        <v>0</v>
      </c>
      <c r="AT25" s="433"/>
      <c r="AU25" s="433"/>
      <c r="AV25" s="434">
        <f>AU25-AT25</f>
        <v>0</v>
      </c>
      <c r="AW25" s="447"/>
    </row>
    <row r="26" spans="1:49" s="450" customFormat="1" ht="16">
      <c r="A26" s="737"/>
      <c r="B26" s="740"/>
      <c r="C26" s="415" t="s">
        <v>26</v>
      </c>
      <c r="D26" s="435"/>
      <c r="E26" s="436"/>
      <c r="F26" s="437"/>
      <c r="G26" s="438">
        <v>1</v>
      </c>
      <c r="H26" s="439">
        <v>1</v>
      </c>
      <c r="I26" s="440">
        <f t="shared" ref="I26:I43" si="42">H26-G26</f>
        <v>0</v>
      </c>
      <c r="J26" s="439">
        <v>1</v>
      </c>
      <c r="K26" s="439">
        <v>1</v>
      </c>
      <c r="L26" s="440">
        <f t="shared" ref="L26:L43" si="43">K26-J26</f>
        <v>0</v>
      </c>
      <c r="M26" s="439"/>
      <c r="N26" s="439"/>
      <c r="O26" s="440">
        <f t="shared" ref="O26:O43" si="44">N26-M26</f>
        <v>0</v>
      </c>
      <c r="P26" s="439"/>
      <c r="Q26" s="439"/>
      <c r="R26" s="440">
        <f t="shared" ref="R26:R43" si="45">Q26-P26</f>
        <v>0</v>
      </c>
      <c r="S26" s="439"/>
      <c r="T26" s="439"/>
      <c r="U26" s="440">
        <f t="shared" ref="U26:U43" si="46">T26-S26</f>
        <v>0</v>
      </c>
      <c r="V26" s="439"/>
      <c r="W26" s="439"/>
      <c r="X26" s="440">
        <f t="shared" ref="X26:X43" si="47">W26-V26</f>
        <v>0</v>
      </c>
      <c r="Y26" s="640"/>
      <c r="Z26" s="640"/>
      <c r="AA26" s="641">
        <f t="shared" ref="AA26:AA43" si="48">Z26-Y26</f>
        <v>0</v>
      </c>
      <c r="AB26" s="439"/>
      <c r="AC26" s="439"/>
      <c r="AD26" s="440">
        <f t="shared" ref="AD26:AD43" si="49">AC26-AB26</f>
        <v>0</v>
      </c>
      <c r="AE26" s="439">
        <v>1</v>
      </c>
      <c r="AF26" s="439">
        <v>1</v>
      </c>
      <c r="AG26" s="440">
        <f t="shared" ref="AG26:AG43" si="50">AF26-AE26</f>
        <v>0</v>
      </c>
      <c r="AH26" s="439"/>
      <c r="AI26" s="439"/>
      <c r="AJ26" s="440">
        <f t="shared" ref="AJ26:AJ43" si="51">AI26-AH26</f>
        <v>0</v>
      </c>
      <c r="AK26" s="439">
        <v>1</v>
      </c>
      <c r="AL26" s="439">
        <v>1</v>
      </c>
      <c r="AM26" s="440">
        <f t="shared" ref="AM26:AM43" si="52">AL26-AK26</f>
        <v>0</v>
      </c>
      <c r="AN26" s="439">
        <v>1</v>
      </c>
      <c r="AO26" s="439">
        <v>1</v>
      </c>
      <c r="AP26" s="440">
        <f t="shared" ref="AP26:AP43" si="53">AO26-AN26</f>
        <v>0</v>
      </c>
      <c r="AQ26" s="439"/>
      <c r="AR26" s="439"/>
      <c r="AS26" s="440">
        <f t="shared" ref="AS26:AS43" si="54">AR26-AQ26</f>
        <v>0</v>
      </c>
      <c r="AT26" s="439"/>
      <c r="AU26" s="439"/>
      <c r="AV26" s="440">
        <f t="shared" ref="AV26:AV43" si="55">AU26-AT26</f>
        <v>0</v>
      </c>
      <c r="AW26" s="449"/>
    </row>
    <row r="27" spans="1:49" s="450" customFormat="1" ht="16">
      <c r="A27" s="737"/>
      <c r="B27" s="740"/>
      <c r="C27" s="415" t="s">
        <v>27</v>
      </c>
      <c r="D27" s="435"/>
      <c r="E27" s="436"/>
      <c r="F27" s="437"/>
      <c r="G27" s="438">
        <v>1</v>
      </c>
      <c r="H27" s="439">
        <v>0.5</v>
      </c>
      <c r="I27" s="440">
        <f t="shared" si="42"/>
        <v>-0.5</v>
      </c>
      <c r="J27" s="439">
        <v>1</v>
      </c>
      <c r="K27" s="439">
        <v>0.5</v>
      </c>
      <c r="L27" s="440">
        <f t="shared" si="43"/>
        <v>-0.5</v>
      </c>
      <c r="M27" s="439"/>
      <c r="N27" s="439"/>
      <c r="O27" s="440">
        <f t="shared" si="44"/>
        <v>0</v>
      </c>
      <c r="P27" s="439"/>
      <c r="Q27" s="439"/>
      <c r="R27" s="440">
        <f t="shared" si="45"/>
        <v>0</v>
      </c>
      <c r="S27" s="439"/>
      <c r="T27" s="439"/>
      <c r="U27" s="440">
        <f t="shared" si="46"/>
        <v>0</v>
      </c>
      <c r="V27" s="439"/>
      <c r="W27" s="439"/>
      <c r="X27" s="440">
        <f t="shared" si="47"/>
        <v>0</v>
      </c>
      <c r="Y27" s="640"/>
      <c r="Z27" s="640"/>
      <c r="AA27" s="641">
        <f t="shared" si="48"/>
        <v>0</v>
      </c>
      <c r="AB27" s="439"/>
      <c r="AC27" s="439"/>
      <c r="AD27" s="440">
        <f t="shared" si="49"/>
        <v>0</v>
      </c>
      <c r="AE27" s="439">
        <v>1</v>
      </c>
      <c r="AF27" s="439">
        <v>0.5</v>
      </c>
      <c r="AG27" s="440">
        <f t="shared" si="50"/>
        <v>-0.5</v>
      </c>
      <c r="AH27" s="439"/>
      <c r="AI27" s="439"/>
      <c r="AJ27" s="440">
        <f t="shared" si="51"/>
        <v>0</v>
      </c>
      <c r="AK27" s="439">
        <v>1</v>
      </c>
      <c r="AL27" s="439">
        <v>0.5</v>
      </c>
      <c r="AM27" s="440">
        <f t="shared" si="52"/>
        <v>-0.5</v>
      </c>
      <c r="AN27" s="439">
        <v>1</v>
      </c>
      <c r="AO27" s="439">
        <v>0.5</v>
      </c>
      <c r="AP27" s="440">
        <f t="shared" si="53"/>
        <v>-0.5</v>
      </c>
      <c r="AQ27" s="439"/>
      <c r="AR27" s="439"/>
      <c r="AS27" s="440">
        <f t="shared" si="54"/>
        <v>0</v>
      </c>
      <c r="AT27" s="439"/>
      <c r="AU27" s="439"/>
      <c r="AV27" s="440">
        <f t="shared" si="55"/>
        <v>0</v>
      </c>
      <c r="AW27" s="449"/>
    </row>
    <row r="28" spans="1:49" s="450" customFormat="1" ht="16">
      <c r="A28" s="737"/>
      <c r="B28" s="740"/>
      <c r="C28" s="415" t="s">
        <v>28</v>
      </c>
      <c r="D28" s="435"/>
      <c r="E28" s="436"/>
      <c r="F28" s="437"/>
      <c r="G28" s="438">
        <v>1</v>
      </c>
      <c r="H28" s="439">
        <v>0.5</v>
      </c>
      <c r="I28" s="440">
        <f t="shared" si="42"/>
        <v>-0.5</v>
      </c>
      <c r="J28" s="439">
        <v>1</v>
      </c>
      <c r="K28" s="439">
        <v>0.5</v>
      </c>
      <c r="L28" s="440">
        <f t="shared" si="43"/>
        <v>-0.5</v>
      </c>
      <c r="M28" s="439"/>
      <c r="N28" s="439"/>
      <c r="O28" s="440">
        <f t="shared" si="44"/>
        <v>0</v>
      </c>
      <c r="P28" s="439"/>
      <c r="Q28" s="439"/>
      <c r="R28" s="440">
        <f t="shared" si="45"/>
        <v>0</v>
      </c>
      <c r="S28" s="439"/>
      <c r="T28" s="439"/>
      <c r="U28" s="440">
        <f t="shared" si="46"/>
        <v>0</v>
      </c>
      <c r="V28" s="439"/>
      <c r="W28" s="439"/>
      <c r="X28" s="440">
        <f t="shared" si="47"/>
        <v>0</v>
      </c>
      <c r="Y28" s="640"/>
      <c r="Z28" s="640"/>
      <c r="AA28" s="641">
        <f t="shared" si="48"/>
        <v>0</v>
      </c>
      <c r="AB28" s="439"/>
      <c r="AC28" s="439"/>
      <c r="AD28" s="440">
        <f t="shared" si="49"/>
        <v>0</v>
      </c>
      <c r="AE28" s="439">
        <v>1</v>
      </c>
      <c r="AF28" s="439">
        <v>0.5</v>
      </c>
      <c r="AG28" s="440">
        <f t="shared" si="50"/>
        <v>-0.5</v>
      </c>
      <c r="AH28" s="439"/>
      <c r="AI28" s="439"/>
      <c r="AJ28" s="440">
        <f t="shared" si="51"/>
        <v>0</v>
      </c>
      <c r="AK28" s="439">
        <v>1</v>
      </c>
      <c r="AL28" s="439">
        <v>0.5</v>
      </c>
      <c r="AM28" s="440">
        <f t="shared" si="52"/>
        <v>-0.5</v>
      </c>
      <c r="AN28" s="439">
        <v>1</v>
      </c>
      <c r="AO28" s="439">
        <v>0.5</v>
      </c>
      <c r="AP28" s="440">
        <f t="shared" si="53"/>
        <v>-0.5</v>
      </c>
      <c r="AQ28" s="439"/>
      <c r="AR28" s="439"/>
      <c r="AS28" s="440">
        <f t="shared" si="54"/>
        <v>0</v>
      </c>
      <c r="AT28" s="439"/>
      <c r="AU28" s="439"/>
      <c r="AV28" s="440">
        <f t="shared" si="55"/>
        <v>0</v>
      </c>
      <c r="AW28" s="449"/>
    </row>
    <row r="29" spans="1:49" s="450" customFormat="1" ht="16">
      <c r="A29" s="737"/>
      <c r="B29" s="740"/>
      <c r="C29" s="415" t="s">
        <v>29</v>
      </c>
      <c r="D29" s="435"/>
      <c r="E29" s="436"/>
      <c r="F29" s="437"/>
      <c r="G29" s="438">
        <v>1</v>
      </c>
      <c r="H29" s="439">
        <v>0.5</v>
      </c>
      <c r="I29" s="440">
        <f t="shared" si="42"/>
        <v>-0.5</v>
      </c>
      <c r="J29" s="439">
        <v>1</v>
      </c>
      <c r="K29" s="439">
        <v>0.5</v>
      </c>
      <c r="L29" s="440">
        <f t="shared" si="43"/>
        <v>-0.5</v>
      </c>
      <c r="M29" s="439"/>
      <c r="N29" s="439"/>
      <c r="O29" s="440">
        <f t="shared" si="44"/>
        <v>0</v>
      </c>
      <c r="P29" s="439"/>
      <c r="Q29" s="439"/>
      <c r="R29" s="440">
        <f t="shared" si="45"/>
        <v>0</v>
      </c>
      <c r="S29" s="439"/>
      <c r="T29" s="439"/>
      <c r="U29" s="440">
        <f t="shared" si="46"/>
        <v>0</v>
      </c>
      <c r="V29" s="439"/>
      <c r="W29" s="439"/>
      <c r="X29" s="440">
        <f t="shared" si="47"/>
        <v>0</v>
      </c>
      <c r="Y29" s="640"/>
      <c r="Z29" s="640"/>
      <c r="AA29" s="641">
        <f t="shared" si="48"/>
        <v>0</v>
      </c>
      <c r="AB29" s="439"/>
      <c r="AC29" s="439"/>
      <c r="AD29" s="440">
        <f t="shared" si="49"/>
        <v>0</v>
      </c>
      <c r="AE29" s="439">
        <v>1</v>
      </c>
      <c r="AF29" s="439">
        <v>0.5</v>
      </c>
      <c r="AG29" s="440">
        <f t="shared" si="50"/>
        <v>-0.5</v>
      </c>
      <c r="AH29" s="439"/>
      <c r="AI29" s="439"/>
      <c r="AJ29" s="440">
        <f t="shared" si="51"/>
        <v>0</v>
      </c>
      <c r="AK29" s="439">
        <v>1</v>
      </c>
      <c r="AL29" s="439">
        <v>0.5</v>
      </c>
      <c r="AM29" s="440">
        <f t="shared" si="52"/>
        <v>-0.5</v>
      </c>
      <c r="AN29" s="439">
        <v>1</v>
      </c>
      <c r="AO29" s="439">
        <v>0.5</v>
      </c>
      <c r="AP29" s="440">
        <f t="shared" si="53"/>
        <v>-0.5</v>
      </c>
      <c r="AQ29" s="439"/>
      <c r="AR29" s="439"/>
      <c r="AS29" s="440">
        <f t="shared" si="54"/>
        <v>0</v>
      </c>
      <c r="AT29" s="439"/>
      <c r="AU29" s="439"/>
      <c r="AV29" s="440">
        <f t="shared" si="55"/>
        <v>0</v>
      </c>
      <c r="AW29" s="449"/>
    </row>
    <row r="30" spans="1:49" s="450" customFormat="1" ht="16">
      <c r="A30" s="737"/>
      <c r="B30" s="740"/>
      <c r="C30" s="415" t="s">
        <v>30</v>
      </c>
      <c r="D30" s="435"/>
      <c r="E30" s="436"/>
      <c r="F30" s="437"/>
      <c r="G30" s="438">
        <v>1</v>
      </c>
      <c r="H30" s="439">
        <v>0.5</v>
      </c>
      <c r="I30" s="440">
        <f t="shared" si="42"/>
        <v>-0.5</v>
      </c>
      <c r="J30" s="439">
        <v>1</v>
      </c>
      <c r="K30" s="439">
        <v>0.5</v>
      </c>
      <c r="L30" s="440">
        <f t="shared" si="43"/>
        <v>-0.5</v>
      </c>
      <c r="M30" s="439"/>
      <c r="N30" s="439"/>
      <c r="O30" s="440">
        <f t="shared" si="44"/>
        <v>0</v>
      </c>
      <c r="P30" s="439"/>
      <c r="Q30" s="439"/>
      <c r="R30" s="440">
        <f t="shared" si="45"/>
        <v>0</v>
      </c>
      <c r="S30" s="439"/>
      <c r="T30" s="439"/>
      <c r="U30" s="440">
        <f t="shared" si="46"/>
        <v>0</v>
      </c>
      <c r="V30" s="439"/>
      <c r="W30" s="439"/>
      <c r="X30" s="440">
        <f t="shared" si="47"/>
        <v>0</v>
      </c>
      <c r="Y30" s="640"/>
      <c r="Z30" s="640"/>
      <c r="AA30" s="641">
        <f t="shared" si="48"/>
        <v>0</v>
      </c>
      <c r="AB30" s="439"/>
      <c r="AC30" s="439"/>
      <c r="AD30" s="440">
        <f t="shared" si="49"/>
        <v>0</v>
      </c>
      <c r="AE30" s="439">
        <v>1</v>
      </c>
      <c r="AF30" s="439">
        <v>0.5</v>
      </c>
      <c r="AG30" s="440">
        <f t="shared" si="50"/>
        <v>-0.5</v>
      </c>
      <c r="AH30" s="439"/>
      <c r="AI30" s="439"/>
      <c r="AJ30" s="440">
        <f t="shared" si="51"/>
        <v>0</v>
      </c>
      <c r="AK30" s="439">
        <v>1</v>
      </c>
      <c r="AL30" s="439">
        <v>0.5</v>
      </c>
      <c r="AM30" s="440">
        <f t="shared" si="52"/>
        <v>-0.5</v>
      </c>
      <c r="AN30" s="439">
        <v>1</v>
      </c>
      <c r="AO30" s="439">
        <v>0.5</v>
      </c>
      <c r="AP30" s="440">
        <f t="shared" si="53"/>
        <v>-0.5</v>
      </c>
      <c r="AQ30" s="439"/>
      <c r="AR30" s="439"/>
      <c r="AS30" s="440">
        <f t="shared" si="54"/>
        <v>0</v>
      </c>
      <c r="AT30" s="439"/>
      <c r="AU30" s="439"/>
      <c r="AV30" s="440">
        <f t="shared" si="55"/>
        <v>0</v>
      </c>
      <c r="AW30" s="449"/>
    </row>
    <row r="31" spans="1:49" s="450" customFormat="1" ht="16">
      <c r="A31" s="737"/>
      <c r="B31" s="740"/>
      <c r="C31" s="415" t="s">
        <v>31</v>
      </c>
      <c r="D31" s="435"/>
      <c r="E31" s="436"/>
      <c r="F31" s="437"/>
      <c r="G31" s="438">
        <v>1</v>
      </c>
      <c r="H31" s="439">
        <v>0.5</v>
      </c>
      <c r="I31" s="440">
        <f t="shared" si="42"/>
        <v>-0.5</v>
      </c>
      <c r="J31" s="439">
        <v>1</v>
      </c>
      <c r="K31" s="439">
        <v>0.5</v>
      </c>
      <c r="L31" s="440">
        <f t="shared" si="43"/>
        <v>-0.5</v>
      </c>
      <c r="M31" s="439"/>
      <c r="N31" s="439"/>
      <c r="O31" s="440">
        <f t="shared" si="44"/>
        <v>0</v>
      </c>
      <c r="P31" s="439"/>
      <c r="Q31" s="439"/>
      <c r="R31" s="440">
        <f t="shared" si="45"/>
        <v>0</v>
      </c>
      <c r="S31" s="439"/>
      <c r="T31" s="439"/>
      <c r="U31" s="440">
        <f t="shared" si="46"/>
        <v>0</v>
      </c>
      <c r="V31" s="439"/>
      <c r="W31" s="439"/>
      <c r="X31" s="440">
        <f t="shared" si="47"/>
        <v>0</v>
      </c>
      <c r="Y31" s="640"/>
      <c r="Z31" s="640"/>
      <c r="AA31" s="641">
        <f t="shared" si="48"/>
        <v>0</v>
      </c>
      <c r="AB31" s="439"/>
      <c r="AC31" s="439"/>
      <c r="AD31" s="440">
        <f t="shared" si="49"/>
        <v>0</v>
      </c>
      <c r="AE31" s="439">
        <v>1</v>
      </c>
      <c r="AF31" s="439">
        <v>0.5</v>
      </c>
      <c r="AG31" s="440">
        <f t="shared" si="50"/>
        <v>-0.5</v>
      </c>
      <c r="AH31" s="439"/>
      <c r="AI31" s="439"/>
      <c r="AJ31" s="440">
        <f t="shared" si="51"/>
        <v>0</v>
      </c>
      <c r="AK31" s="439">
        <v>1</v>
      </c>
      <c r="AL31" s="439">
        <v>0.5</v>
      </c>
      <c r="AM31" s="440">
        <f t="shared" si="52"/>
        <v>-0.5</v>
      </c>
      <c r="AN31" s="439">
        <v>1</v>
      </c>
      <c r="AO31" s="439">
        <v>0.5</v>
      </c>
      <c r="AP31" s="440">
        <f t="shared" si="53"/>
        <v>-0.5</v>
      </c>
      <c r="AQ31" s="439"/>
      <c r="AR31" s="439"/>
      <c r="AS31" s="440">
        <f t="shared" si="54"/>
        <v>0</v>
      </c>
      <c r="AT31" s="439"/>
      <c r="AU31" s="439"/>
      <c r="AV31" s="440">
        <f t="shared" si="55"/>
        <v>0</v>
      </c>
      <c r="AW31" s="449"/>
    </row>
    <row r="32" spans="1:49" s="450" customFormat="1" ht="16">
      <c r="A32" s="737"/>
      <c r="B32" s="740"/>
      <c r="C32" s="415" t="s">
        <v>32</v>
      </c>
      <c r="D32" s="435"/>
      <c r="E32" s="436"/>
      <c r="F32" s="437"/>
      <c r="G32" s="438">
        <v>1</v>
      </c>
      <c r="H32" s="439">
        <v>0.5</v>
      </c>
      <c r="I32" s="440">
        <f t="shared" si="42"/>
        <v>-0.5</v>
      </c>
      <c r="J32" s="439">
        <v>1</v>
      </c>
      <c r="K32" s="439">
        <v>0.5</v>
      </c>
      <c r="L32" s="440">
        <f t="shared" si="43"/>
        <v>-0.5</v>
      </c>
      <c r="M32" s="439"/>
      <c r="N32" s="439"/>
      <c r="O32" s="440">
        <f t="shared" si="44"/>
        <v>0</v>
      </c>
      <c r="P32" s="439"/>
      <c r="Q32" s="439"/>
      <c r="R32" s="440">
        <f t="shared" si="45"/>
        <v>0</v>
      </c>
      <c r="S32" s="439"/>
      <c r="T32" s="439"/>
      <c r="U32" s="440">
        <f t="shared" si="46"/>
        <v>0</v>
      </c>
      <c r="V32" s="439"/>
      <c r="W32" s="439"/>
      <c r="X32" s="440">
        <f t="shared" si="47"/>
        <v>0</v>
      </c>
      <c r="Y32" s="640"/>
      <c r="Z32" s="640"/>
      <c r="AA32" s="641">
        <f t="shared" si="48"/>
        <v>0</v>
      </c>
      <c r="AB32" s="439"/>
      <c r="AC32" s="439"/>
      <c r="AD32" s="440">
        <f t="shared" si="49"/>
        <v>0</v>
      </c>
      <c r="AE32" s="439">
        <v>1</v>
      </c>
      <c r="AF32" s="439">
        <v>0.5</v>
      </c>
      <c r="AG32" s="440">
        <f t="shared" si="50"/>
        <v>-0.5</v>
      </c>
      <c r="AH32" s="439"/>
      <c r="AI32" s="439"/>
      <c r="AJ32" s="440">
        <f t="shared" si="51"/>
        <v>0</v>
      </c>
      <c r="AK32" s="439">
        <v>1</v>
      </c>
      <c r="AL32" s="439">
        <v>0.5</v>
      </c>
      <c r="AM32" s="440">
        <f t="shared" si="52"/>
        <v>-0.5</v>
      </c>
      <c r="AN32" s="439">
        <v>1</v>
      </c>
      <c r="AO32" s="439">
        <v>0.5</v>
      </c>
      <c r="AP32" s="440">
        <f t="shared" si="53"/>
        <v>-0.5</v>
      </c>
      <c r="AQ32" s="439"/>
      <c r="AR32" s="439"/>
      <c r="AS32" s="440">
        <f t="shared" si="54"/>
        <v>0</v>
      </c>
      <c r="AT32" s="439"/>
      <c r="AU32" s="439"/>
      <c r="AV32" s="440">
        <f t="shared" si="55"/>
        <v>0</v>
      </c>
      <c r="AW32" s="449"/>
    </row>
    <row r="33" spans="1:49" s="450" customFormat="1" ht="16">
      <c r="A33" s="737"/>
      <c r="B33" s="740"/>
      <c r="C33" s="415" t="s">
        <v>33</v>
      </c>
      <c r="D33" s="435"/>
      <c r="E33" s="436"/>
      <c r="F33" s="437"/>
      <c r="G33" s="438">
        <v>1</v>
      </c>
      <c r="H33" s="439">
        <v>0.5</v>
      </c>
      <c r="I33" s="440">
        <f t="shared" si="42"/>
        <v>-0.5</v>
      </c>
      <c r="J33" s="439">
        <v>1</v>
      </c>
      <c r="K33" s="439">
        <v>0.5</v>
      </c>
      <c r="L33" s="440">
        <f t="shared" si="43"/>
        <v>-0.5</v>
      </c>
      <c r="M33" s="439"/>
      <c r="N33" s="439"/>
      <c r="O33" s="440">
        <f t="shared" si="44"/>
        <v>0</v>
      </c>
      <c r="P33" s="439"/>
      <c r="Q33" s="439"/>
      <c r="R33" s="440">
        <f t="shared" si="45"/>
        <v>0</v>
      </c>
      <c r="S33" s="439"/>
      <c r="T33" s="439"/>
      <c r="U33" s="440">
        <f t="shared" si="46"/>
        <v>0</v>
      </c>
      <c r="V33" s="439"/>
      <c r="W33" s="439"/>
      <c r="X33" s="440">
        <f t="shared" si="47"/>
        <v>0</v>
      </c>
      <c r="Y33" s="640"/>
      <c r="Z33" s="640"/>
      <c r="AA33" s="641">
        <f t="shared" si="48"/>
        <v>0</v>
      </c>
      <c r="AB33" s="439"/>
      <c r="AC33" s="439"/>
      <c r="AD33" s="440">
        <f t="shared" si="49"/>
        <v>0</v>
      </c>
      <c r="AE33" s="439">
        <v>1</v>
      </c>
      <c r="AF33" s="439">
        <v>0.5</v>
      </c>
      <c r="AG33" s="440">
        <f t="shared" si="50"/>
        <v>-0.5</v>
      </c>
      <c r="AH33" s="439"/>
      <c r="AI33" s="439"/>
      <c r="AJ33" s="440">
        <f t="shared" si="51"/>
        <v>0</v>
      </c>
      <c r="AK33" s="439">
        <v>1</v>
      </c>
      <c r="AL33" s="439">
        <v>0.5</v>
      </c>
      <c r="AM33" s="440">
        <f t="shared" si="52"/>
        <v>-0.5</v>
      </c>
      <c r="AN33" s="439">
        <v>1</v>
      </c>
      <c r="AO33" s="439">
        <v>0.5</v>
      </c>
      <c r="AP33" s="440">
        <f t="shared" si="53"/>
        <v>-0.5</v>
      </c>
      <c r="AQ33" s="439"/>
      <c r="AR33" s="439"/>
      <c r="AS33" s="440">
        <f t="shared" si="54"/>
        <v>0</v>
      </c>
      <c r="AT33" s="439"/>
      <c r="AU33" s="439"/>
      <c r="AV33" s="440">
        <f t="shared" si="55"/>
        <v>0</v>
      </c>
      <c r="AW33" s="449"/>
    </row>
    <row r="34" spans="1:49" s="450" customFormat="1" ht="17" thickBot="1">
      <c r="A34" s="738"/>
      <c r="B34" s="741"/>
      <c r="C34" s="422" t="s">
        <v>34</v>
      </c>
      <c r="D34" s="441"/>
      <c r="E34" s="442"/>
      <c r="F34" s="443"/>
      <c r="G34" s="444">
        <v>1</v>
      </c>
      <c r="H34" s="439">
        <v>0.5</v>
      </c>
      <c r="I34" s="446">
        <f t="shared" si="42"/>
        <v>-0.5</v>
      </c>
      <c r="J34" s="439">
        <v>1</v>
      </c>
      <c r="K34" s="439">
        <v>0.5</v>
      </c>
      <c r="L34" s="446">
        <f t="shared" si="43"/>
        <v>-0.5</v>
      </c>
      <c r="M34" s="445"/>
      <c r="N34" s="445"/>
      <c r="O34" s="446">
        <f t="shared" si="44"/>
        <v>0</v>
      </c>
      <c r="P34" s="445"/>
      <c r="Q34" s="445"/>
      <c r="R34" s="446">
        <f t="shared" si="45"/>
        <v>0</v>
      </c>
      <c r="S34" s="445"/>
      <c r="T34" s="445"/>
      <c r="U34" s="446">
        <f t="shared" si="46"/>
        <v>0</v>
      </c>
      <c r="V34" s="445"/>
      <c r="W34" s="445"/>
      <c r="X34" s="446">
        <f t="shared" si="47"/>
        <v>0</v>
      </c>
      <c r="Y34" s="642"/>
      <c r="Z34" s="642"/>
      <c r="AA34" s="643">
        <f t="shared" si="48"/>
        <v>0</v>
      </c>
      <c r="AB34" s="445"/>
      <c r="AC34" s="445"/>
      <c r="AD34" s="446">
        <f t="shared" si="49"/>
        <v>0</v>
      </c>
      <c r="AE34" s="445">
        <v>1</v>
      </c>
      <c r="AF34" s="445">
        <v>0.5</v>
      </c>
      <c r="AG34" s="446">
        <f t="shared" si="50"/>
        <v>-0.5</v>
      </c>
      <c r="AH34" s="445"/>
      <c r="AI34" s="445"/>
      <c r="AJ34" s="446">
        <f t="shared" si="51"/>
        <v>0</v>
      </c>
      <c r="AK34" s="445">
        <v>1</v>
      </c>
      <c r="AL34" s="445">
        <v>0.5</v>
      </c>
      <c r="AM34" s="446">
        <f t="shared" si="52"/>
        <v>-0.5</v>
      </c>
      <c r="AN34" s="445">
        <v>1</v>
      </c>
      <c r="AO34" s="445">
        <v>0.5</v>
      </c>
      <c r="AP34" s="446">
        <f t="shared" si="53"/>
        <v>-0.5</v>
      </c>
      <c r="AQ34" s="445"/>
      <c r="AR34" s="445"/>
      <c r="AS34" s="446">
        <f t="shared" si="54"/>
        <v>0</v>
      </c>
      <c r="AT34" s="445"/>
      <c r="AU34" s="445"/>
      <c r="AV34" s="446">
        <f t="shared" si="55"/>
        <v>0</v>
      </c>
      <c r="AW34" s="449"/>
    </row>
    <row r="35" spans="1:49" s="448" customFormat="1" ht="14.5" customHeight="1">
      <c r="A35" s="736" t="s">
        <v>192</v>
      </c>
      <c r="B35" s="739" t="s">
        <v>185</v>
      </c>
      <c r="C35" s="406" t="s">
        <v>25</v>
      </c>
      <c r="D35" s="429"/>
      <c r="E35" s="430"/>
      <c r="F35" s="431"/>
      <c r="G35" s="433">
        <v>31.25</v>
      </c>
      <c r="H35" s="433">
        <v>31.25</v>
      </c>
      <c r="I35" s="434">
        <f t="shared" si="42"/>
        <v>0</v>
      </c>
      <c r="J35" s="433">
        <v>9</v>
      </c>
      <c r="K35" s="433">
        <v>9</v>
      </c>
      <c r="L35" s="434">
        <f t="shared" si="43"/>
        <v>0</v>
      </c>
      <c r="M35" s="433">
        <v>8</v>
      </c>
      <c r="N35" s="433">
        <v>8</v>
      </c>
      <c r="O35" s="434">
        <f t="shared" si="44"/>
        <v>0</v>
      </c>
      <c r="P35" s="439">
        <v>9.8800000000000008</v>
      </c>
      <c r="Q35" s="439">
        <v>9.8800000000000008</v>
      </c>
      <c r="R35" s="434">
        <f t="shared" si="45"/>
        <v>0</v>
      </c>
      <c r="S35" s="439">
        <v>148</v>
      </c>
      <c r="T35" s="439">
        <v>148</v>
      </c>
      <c r="U35" s="434">
        <f t="shared" si="46"/>
        <v>0</v>
      </c>
      <c r="V35" s="439">
        <v>0.35</v>
      </c>
      <c r="W35" s="439">
        <v>0.35</v>
      </c>
      <c r="X35" s="434">
        <f t="shared" si="47"/>
        <v>0</v>
      </c>
      <c r="Y35" s="638"/>
      <c r="Z35" s="638"/>
      <c r="AA35" s="639">
        <f t="shared" si="48"/>
        <v>0</v>
      </c>
      <c r="AB35" s="433">
        <v>11</v>
      </c>
      <c r="AC35" s="433">
        <v>11</v>
      </c>
      <c r="AD35" s="434">
        <f t="shared" si="49"/>
        <v>0</v>
      </c>
      <c r="AE35" s="433">
        <v>8.0500000000000007</v>
      </c>
      <c r="AF35" s="433">
        <v>8.0500000000000007</v>
      </c>
      <c r="AG35" s="434">
        <f t="shared" si="50"/>
        <v>0</v>
      </c>
      <c r="AH35" s="433">
        <v>5</v>
      </c>
      <c r="AI35" s="433">
        <v>5</v>
      </c>
      <c r="AJ35" s="434">
        <f t="shared" si="51"/>
        <v>0</v>
      </c>
      <c r="AK35" s="433">
        <v>3.25</v>
      </c>
      <c r="AL35" s="433">
        <v>3.25</v>
      </c>
      <c r="AM35" s="434">
        <f t="shared" si="52"/>
        <v>0</v>
      </c>
      <c r="AN35" s="433">
        <v>2.25</v>
      </c>
      <c r="AO35" s="433">
        <v>2.25</v>
      </c>
      <c r="AP35" s="434">
        <f t="shared" si="53"/>
        <v>0</v>
      </c>
      <c r="AQ35" s="433">
        <v>4.75</v>
      </c>
      <c r="AR35" s="433">
        <v>4.75</v>
      </c>
      <c r="AS35" s="434">
        <f t="shared" si="54"/>
        <v>0</v>
      </c>
      <c r="AT35" s="433">
        <v>19.5</v>
      </c>
      <c r="AU35" s="433">
        <v>19.5</v>
      </c>
      <c r="AV35" s="434">
        <f t="shared" si="55"/>
        <v>0</v>
      </c>
      <c r="AW35" s="447">
        <f>'Analyza citlivosti - AgendovéIS'!N7</f>
        <v>0</v>
      </c>
    </row>
    <row r="36" spans="1:49" s="450" customFormat="1" ht="16">
      <c r="A36" s="737"/>
      <c r="B36" s="740"/>
      <c r="C36" s="415" t="s">
        <v>26</v>
      </c>
      <c r="D36" s="435"/>
      <c r="E36" s="436"/>
      <c r="F36" s="437"/>
      <c r="G36" s="439">
        <v>31.25</v>
      </c>
      <c r="H36" s="439">
        <v>31.25</v>
      </c>
      <c r="I36" s="440">
        <f t="shared" si="42"/>
        <v>0</v>
      </c>
      <c r="J36" s="439">
        <v>9</v>
      </c>
      <c r="K36" s="439">
        <v>9</v>
      </c>
      <c r="L36" s="440">
        <f t="shared" si="43"/>
        <v>0</v>
      </c>
      <c r="M36" s="439">
        <v>8</v>
      </c>
      <c r="N36" s="439">
        <v>8</v>
      </c>
      <c r="O36" s="440">
        <f t="shared" si="44"/>
        <v>0</v>
      </c>
      <c r="P36" s="439">
        <v>9.8800000000000008</v>
      </c>
      <c r="Q36" s="439">
        <v>9.8800000000000008</v>
      </c>
      <c r="R36" s="440">
        <f t="shared" si="45"/>
        <v>0</v>
      </c>
      <c r="S36" s="439">
        <v>148</v>
      </c>
      <c r="T36" s="439">
        <v>148</v>
      </c>
      <c r="U36" s="440">
        <f t="shared" si="46"/>
        <v>0</v>
      </c>
      <c r="V36" s="439">
        <v>0.35</v>
      </c>
      <c r="W36" s="439">
        <v>0.35</v>
      </c>
      <c r="X36" s="440">
        <f t="shared" si="47"/>
        <v>0</v>
      </c>
      <c r="Y36" s="640"/>
      <c r="Z36" s="640"/>
      <c r="AA36" s="641">
        <f t="shared" si="48"/>
        <v>0</v>
      </c>
      <c r="AB36" s="439">
        <v>11</v>
      </c>
      <c r="AC36" s="439">
        <v>11</v>
      </c>
      <c r="AD36" s="440">
        <f t="shared" si="49"/>
        <v>0</v>
      </c>
      <c r="AE36" s="439">
        <v>8.0500000000000007</v>
      </c>
      <c r="AF36" s="439">
        <v>8.0500000000000007</v>
      </c>
      <c r="AG36" s="440">
        <f t="shared" si="50"/>
        <v>0</v>
      </c>
      <c r="AH36" s="439">
        <v>5</v>
      </c>
      <c r="AI36" s="439">
        <v>5</v>
      </c>
      <c r="AJ36" s="440">
        <f t="shared" si="51"/>
        <v>0</v>
      </c>
      <c r="AK36" s="439">
        <v>3.25</v>
      </c>
      <c r="AL36" s="439">
        <v>3.25</v>
      </c>
      <c r="AM36" s="440">
        <f t="shared" si="52"/>
        <v>0</v>
      </c>
      <c r="AN36" s="439">
        <v>2.25</v>
      </c>
      <c r="AO36" s="439">
        <v>2.25</v>
      </c>
      <c r="AP36" s="440">
        <f t="shared" si="53"/>
        <v>0</v>
      </c>
      <c r="AQ36" s="439">
        <v>4.75</v>
      </c>
      <c r="AR36" s="439">
        <v>4.75</v>
      </c>
      <c r="AS36" s="440">
        <f t="shared" si="54"/>
        <v>0</v>
      </c>
      <c r="AT36" s="439">
        <v>19.5</v>
      </c>
      <c r="AU36" s="439">
        <v>19.5</v>
      </c>
      <c r="AV36" s="440">
        <f t="shared" si="55"/>
        <v>0</v>
      </c>
      <c r="AW36" s="449"/>
    </row>
    <row r="37" spans="1:49" s="450" customFormat="1" ht="16">
      <c r="A37" s="737"/>
      <c r="B37" s="740"/>
      <c r="C37" s="415" t="s">
        <v>27</v>
      </c>
      <c r="D37" s="435"/>
      <c r="E37" s="436"/>
      <c r="F37" s="437"/>
      <c r="G37" s="439">
        <v>31.25</v>
      </c>
      <c r="H37" s="439">
        <f>H36*0.98</f>
        <v>30.625</v>
      </c>
      <c r="I37" s="440">
        <f t="shared" si="42"/>
        <v>-0.625</v>
      </c>
      <c r="J37" s="439">
        <v>9</v>
      </c>
      <c r="K37" s="439">
        <f>K36*0.98</f>
        <v>8.82</v>
      </c>
      <c r="L37" s="440">
        <f t="shared" si="43"/>
        <v>-0.17999999999999972</v>
      </c>
      <c r="M37" s="439">
        <v>8</v>
      </c>
      <c r="N37" s="439">
        <v>7.7</v>
      </c>
      <c r="O37" s="440">
        <f t="shared" si="44"/>
        <v>-0.29999999999999982</v>
      </c>
      <c r="P37" s="439">
        <v>9.8800000000000008</v>
      </c>
      <c r="Q37" s="439">
        <f>Q36*0.98</f>
        <v>9.6824000000000012</v>
      </c>
      <c r="R37" s="440">
        <f t="shared" si="45"/>
        <v>-0.19759999999999955</v>
      </c>
      <c r="S37" s="439">
        <v>148</v>
      </c>
      <c r="T37" s="439">
        <f>T36*0.98</f>
        <v>145.04</v>
      </c>
      <c r="U37" s="440">
        <f t="shared" si="46"/>
        <v>-2.960000000000008</v>
      </c>
      <c r="V37" s="439">
        <v>0.35</v>
      </c>
      <c r="W37" s="439">
        <f>W36*0.98</f>
        <v>0.34299999999999997</v>
      </c>
      <c r="X37" s="440">
        <f t="shared" si="47"/>
        <v>-7.0000000000000062E-3</v>
      </c>
      <c r="Y37" s="640"/>
      <c r="Z37" s="640"/>
      <c r="AA37" s="641">
        <f t="shared" si="48"/>
        <v>0</v>
      </c>
      <c r="AB37" s="439">
        <v>11</v>
      </c>
      <c r="AC37" s="439">
        <v>10.6</v>
      </c>
      <c r="AD37" s="440">
        <f t="shared" si="49"/>
        <v>-0.40000000000000036</v>
      </c>
      <c r="AE37" s="439">
        <v>8.0500000000000007</v>
      </c>
      <c r="AF37" s="439">
        <v>7.8</v>
      </c>
      <c r="AG37" s="440">
        <f t="shared" si="50"/>
        <v>-0.25000000000000089</v>
      </c>
      <c r="AH37" s="439">
        <v>5</v>
      </c>
      <c r="AI37" s="439">
        <v>4.7</v>
      </c>
      <c r="AJ37" s="440">
        <f t="shared" si="51"/>
        <v>-0.29999999999999982</v>
      </c>
      <c r="AK37" s="439">
        <v>3.25</v>
      </c>
      <c r="AL37" s="439">
        <v>3</v>
      </c>
      <c r="AM37" s="440">
        <f t="shared" si="52"/>
        <v>-0.25</v>
      </c>
      <c r="AN37" s="439">
        <v>2.25</v>
      </c>
      <c r="AO37" s="439">
        <v>2</v>
      </c>
      <c r="AP37" s="440">
        <f t="shared" si="53"/>
        <v>-0.25</v>
      </c>
      <c r="AQ37" s="439">
        <v>4.75</v>
      </c>
      <c r="AR37" s="439">
        <v>4</v>
      </c>
      <c r="AS37" s="440">
        <f t="shared" si="54"/>
        <v>-0.75</v>
      </c>
      <c r="AT37" s="439">
        <v>19.5</v>
      </c>
      <c r="AU37" s="439">
        <f>AU36*0.98</f>
        <v>19.11</v>
      </c>
      <c r="AV37" s="440">
        <f t="shared" si="55"/>
        <v>-0.39000000000000057</v>
      </c>
      <c r="AW37" s="449"/>
    </row>
    <row r="38" spans="1:49" s="450" customFormat="1" ht="16">
      <c r="A38" s="737"/>
      <c r="B38" s="740"/>
      <c r="C38" s="415" t="s">
        <v>28</v>
      </c>
      <c r="D38" s="435"/>
      <c r="E38" s="436"/>
      <c r="F38" s="437"/>
      <c r="G38" s="439">
        <v>31.25</v>
      </c>
      <c r="H38" s="439">
        <f t="shared" ref="H38:H44" si="56">H37*0.98</f>
        <v>30.012499999999999</v>
      </c>
      <c r="I38" s="440">
        <f t="shared" si="42"/>
        <v>-1.2375000000000007</v>
      </c>
      <c r="J38" s="439">
        <v>9</v>
      </c>
      <c r="K38" s="439">
        <f t="shared" ref="K38:K44" si="57">K37*0.98</f>
        <v>8.6435999999999993</v>
      </c>
      <c r="L38" s="440">
        <f t="shared" si="43"/>
        <v>-0.35640000000000072</v>
      </c>
      <c r="M38" s="439">
        <v>8</v>
      </c>
      <c r="N38" s="439">
        <v>6.9</v>
      </c>
      <c r="O38" s="440">
        <f t="shared" si="44"/>
        <v>-1.0999999999999996</v>
      </c>
      <c r="P38" s="439">
        <v>9.8800000000000008</v>
      </c>
      <c r="Q38" s="439">
        <f t="shared" ref="Q38:Q44" si="58">Q37*0.98</f>
        <v>9.4887520000000016</v>
      </c>
      <c r="R38" s="440">
        <f t="shared" si="45"/>
        <v>-0.39124799999999915</v>
      </c>
      <c r="S38" s="439">
        <v>148</v>
      </c>
      <c r="T38" s="439">
        <f t="shared" ref="T38:T44" si="59">T37*0.98</f>
        <v>142.13919999999999</v>
      </c>
      <c r="U38" s="440">
        <f t="shared" si="46"/>
        <v>-5.8608000000000118</v>
      </c>
      <c r="V38" s="439">
        <v>0.35</v>
      </c>
      <c r="W38" s="439">
        <f t="shared" ref="W38:W44" si="60">W37*0.98</f>
        <v>0.33613999999999994</v>
      </c>
      <c r="X38" s="440">
        <f t="shared" si="47"/>
        <v>-1.3860000000000039E-2</v>
      </c>
      <c r="Y38" s="640"/>
      <c r="Z38" s="640"/>
      <c r="AA38" s="641">
        <f t="shared" si="48"/>
        <v>0</v>
      </c>
      <c r="AB38" s="439">
        <v>11</v>
      </c>
      <c r="AC38" s="439">
        <v>10.199999999999999</v>
      </c>
      <c r="AD38" s="440">
        <f t="shared" si="49"/>
        <v>-0.80000000000000071</v>
      </c>
      <c r="AE38" s="439">
        <v>8.0500000000000007</v>
      </c>
      <c r="AF38" s="439">
        <v>7.8</v>
      </c>
      <c r="AG38" s="440">
        <f t="shared" si="50"/>
        <v>-0.25000000000000089</v>
      </c>
      <c r="AH38" s="439">
        <v>5</v>
      </c>
      <c r="AI38" s="439">
        <v>4.5</v>
      </c>
      <c r="AJ38" s="440">
        <f t="shared" si="51"/>
        <v>-0.5</v>
      </c>
      <c r="AK38" s="439">
        <v>3.25</v>
      </c>
      <c r="AL38" s="439">
        <v>2.75</v>
      </c>
      <c r="AM38" s="440">
        <f t="shared" si="52"/>
        <v>-0.5</v>
      </c>
      <c r="AN38" s="439">
        <v>2.25</v>
      </c>
      <c r="AO38" s="439">
        <v>1.8</v>
      </c>
      <c r="AP38" s="440">
        <f t="shared" si="53"/>
        <v>-0.44999999999999996</v>
      </c>
      <c r="AQ38" s="439">
        <v>4.75</v>
      </c>
      <c r="AR38" s="439">
        <v>3.5</v>
      </c>
      <c r="AS38" s="440">
        <f t="shared" si="54"/>
        <v>-1.25</v>
      </c>
      <c r="AT38" s="439">
        <v>19.5</v>
      </c>
      <c r="AU38" s="439">
        <f t="shared" ref="AU38:AU44" si="61">AU37*0.98</f>
        <v>18.727799999999998</v>
      </c>
      <c r="AV38" s="440">
        <f t="shared" si="55"/>
        <v>-0.77220000000000155</v>
      </c>
      <c r="AW38" s="449"/>
    </row>
    <row r="39" spans="1:49" s="450" customFormat="1" ht="16">
      <c r="A39" s="737"/>
      <c r="B39" s="740"/>
      <c r="C39" s="415" t="s">
        <v>29</v>
      </c>
      <c r="D39" s="435"/>
      <c r="E39" s="436"/>
      <c r="F39" s="437"/>
      <c r="G39" s="439">
        <v>31.25</v>
      </c>
      <c r="H39" s="439">
        <f t="shared" si="56"/>
        <v>29.41225</v>
      </c>
      <c r="I39" s="440">
        <f t="shared" si="42"/>
        <v>-1.8377499999999998</v>
      </c>
      <c r="J39" s="439">
        <v>9</v>
      </c>
      <c r="K39" s="439">
        <f t="shared" si="57"/>
        <v>8.4707279999999994</v>
      </c>
      <c r="L39" s="440">
        <f t="shared" si="43"/>
        <v>-0.52927200000000063</v>
      </c>
      <c r="M39" s="439">
        <v>8</v>
      </c>
      <c r="N39" s="439">
        <v>6.3</v>
      </c>
      <c r="O39" s="440">
        <f t="shared" si="44"/>
        <v>-1.7000000000000002</v>
      </c>
      <c r="P39" s="439">
        <v>9.8800000000000008</v>
      </c>
      <c r="Q39" s="439">
        <f t="shared" si="58"/>
        <v>9.298976960000001</v>
      </c>
      <c r="R39" s="440">
        <f t="shared" si="45"/>
        <v>-0.58102303999999982</v>
      </c>
      <c r="S39" s="439">
        <v>148</v>
      </c>
      <c r="T39" s="439">
        <f t="shared" si="59"/>
        <v>139.29641599999999</v>
      </c>
      <c r="U39" s="440">
        <f t="shared" si="46"/>
        <v>-8.7035840000000064</v>
      </c>
      <c r="V39" s="439">
        <v>0.35</v>
      </c>
      <c r="W39" s="439">
        <f t="shared" si="60"/>
        <v>0.32941719999999991</v>
      </c>
      <c r="X39" s="440">
        <f t="shared" si="47"/>
        <v>-2.0582800000000068E-2</v>
      </c>
      <c r="Y39" s="640"/>
      <c r="Z39" s="640"/>
      <c r="AA39" s="641">
        <f t="shared" si="48"/>
        <v>0</v>
      </c>
      <c r="AB39" s="439">
        <v>11</v>
      </c>
      <c r="AC39" s="439">
        <v>10</v>
      </c>
      <c r="AD39" s="440">
        <f t="shared" si="49"/>
        <v>-1</v>
      </c>
      <c r="AE39" s="439">
        <v>8.0500000000000007</v>
      </c>
      <c r="AF39" s="439">
        <v>7.8</v>
      </c>
      <c r="AG39" s="440">
        <f t="shared" si="50"/>
        <v>-0.25000000000000089</v>
      </c>
      <c r="AH39" s="439">
        <v>5</v>
      </c>
      <c r="AI39" s="439">
        <v>4.5</v>
      </c>
      <c r="AJ39" s="440">
        <f t="shared" si="51"/>
        <v>-0.5</v>
      </c>
      <c r="AK39" s="439">
        <v>3.25</v>
      </c>
      <c r="AL39" s="439">
        <v>2.75</v>
      </c>
      <c r="AM39" s="440">
        <f t="shared" si="52"/>
        <v>-0.5</v>
      </c>
      <c r="AN39" s="439">
        <v>2.25</v>
      </c>
      <c r="AO39" s="439">
        <v>1.8</v>
      </c>
      <c r="AP39" s="440">
        <f t="shared" si="53"/>
        <v>-0.44999999999999996</v>
      </c>
      <c r="AQ39" s="439">
        <v>4.75</v>
      </c>
      <c r="AR39" s="439">
        <v>3</v>
      </c>
      <c r="AS39" s="440">
        <f t="shared" si="54"/>
        <v>-1.75</v>
      </c>
      <c r="AT39" s="439">
        <v>19.5</v>
      </c>
      <c r="AU39" s="439">
        <f t="shared" si="61"/>
        <v>18.353243999999997</v>
      </c>
      <c r="AV39" s="440">
        <f t="shared" si="55"/>
        <v>-1.1467560000000034</v>
      </c>
      <c r="AW39" s="449"/>
    </row>
    <row r="40" spans="1:49" s="450" customFormat="1" ht="16">
      <c r="A40" s="737"/>
      <c r="B40" s="740"/>
      <c r="C40" s="415" t="s">
        <v>30</v>
      </c>
      <c r="D40" s="435"/>
      <c r="E40" s="436"/>
      <c r="F40" s="437"/>
      <c r="G40" s="439">
        <v>31.25</v>
      </c>
      <c r="H40" s="439">
        <f t="shared" si="56"/>
        <v>28.824005</v>
      </c>
      <c r="I40" s="440">
        <f t="shared" si="42"/>
        <v>-2.4259950000000003</v>
      </c>
      <c r="J40" s="439">
        <v>9</v>
      </c>
      <c r="K40" s="439">
        <f t="shared" si="57"/>
        <v>8.3013134399999995</v>
      </c>
      <c r="L40" s="440">
        <f t="shared" si="43"/>
        <v>-0.69868656000000051</v>
      </c>
      <c r="M40" s="439">
        <v>8</v>
      </c>
      <c r="N40" s="439">
        <v>5.9</v>
      </c>
      <c r="O40" s="440">
        <f t="shared" si="44"/>
        <v>-2.0999999999999996</v>
      </c>
      <c r="P40" s="439">
        <v>9.8800000000000008</v>
      </c>
      <c r="Q40" s="439">
        <f t="shared" si="58"/>
        <v>9.1129974208000011</v>
      </c>
      <c r="R40" s="440">
        <f t="shared" si="45"/>
        <v>-0.7670025791999997</v>
      </c>
      <c r="S40" s="439">
        <v>148</v>
      </c>
      <c r="T40" s="439">
        <f t="shared" si="59"/>
        <v>136.51048767999998</v>
      </c>
      <c r="U40" s="440">
        <f t="shared" si="46"/>
        <v>-11.489512320000017</v>
      </c>
      <c r="V40" s="439">
        <v>0.35</v>
      </c>
      <c r="W40" s="439">
        <f t="shared" si="60"/>
        <v>0.32282885599999989</v>
      </c>
      <c r="X40" s="440">
        <f t="shared" si="47"/>
        <v>-2.7171144000000091E-2</v>
      </c>
      <c r="Y40" s="640"/>
      <c r="Z40" s="640"/>
      <c r="AA40" s="641">
        <f t="shared" si="48"/>
        <v>0</v>
      </c>
      <c r="AB40" s="439">
        <v>11</v>
      </c>
      <c r="AC40" s="439">
        <v>10</v>
      </c>
      <c r="AD40" s="440">
        <f t="shared" si="49"/>
        <v>-1</v>
      </c>
      <c r="AE40" s="439">
        <v>8.0500000000000007</v>
      </c>
      <c r="AF40" s="439">
        <v>7.8</v>
      </c>
      <c r="AG40" s="440">
        <f t="shared" si="50"/>
        <v>-0.25000000000000089</v>
      </c>
      <c r="AH40" s="439">
        <v>5</v>
      </c>
      <c r="AI40" s="439">
        <v>4.5</v>
      </c>
      <c r="AJ40" s="440">
        <f t="shared" si="51"/>
        <v>-0.5</v>
      </c>
      <c r="AK40" s="439">
        <v>3.25</v>
      </c>
      <c r="AL40" s="439">
        <v>2.75</v>
      </c>
      <c r="AM40" s="440">
        <f t="shared" si="52"/>
        <v>-0.5</v>
      </c>
      <c r="AN40" s="439">
        <v>2.25</v>
      </c>
      <c r="AO40" s="439">
        <v>1.8</v>
      </c>
      <c r="AP40" s="440">
        <f t="shared" si="53"/>
        <v>-0.44999999999999996</v>
      </c>
      <c r="AQ40" s="439">
        <v>4.75</v>
      </c>
      <c r="AR40" s="439">
        <v>2.75</v>
      </c>
      <c r="AS40" s="440">
        <f t="shared" si="54"/>
        <v>-2</v>
      </c>
      <c r="AT40" s="439">
        <v>19.5</v>
      </c>
      <c r="AU40" s="439">
        <f t="shared" si="61"/>
        <v>17.986179119999996</v>
      </c>
      <c r="AV40" s="440">
        <f t="shared" si="55"/>
        <v>-1.5138208800000044</v>
      </c>
      <c r="AW40" s="449"/>
    </row>
    <row r="41" spans="1:49" s="450" customFormat="1" ht="16">
      <c r="A41" s="737"/>
      <c r="B41" s="740"/>
      <c r="C41" s="415" t="s">
        <v>31</v>
      </c>
      <c r="D41" s="435"/>
      <c r="E41" s="436"/>
      <c r="F41" s="437"/>
      <c r="G41" s="439">
        <v>31.25</v>
      </c>
      <c r="H41" s="439">
        <f t="shared" si="56"/>
        <v>28.247524899999998</v>
      </c>
      <c r="I41" s="440">
        <f t="shared" si="42"/>
        <v>-3.0024751000000016</v>
      </c>
      <c r="J41" s="439">
        <v>9</v>
      </c>
      <c r="K41" s="439">
        <f t="shared" si="57"/>
        <v>8.1352871711999999</v>
      </c>
      <c r="L41" s="440">
        <f t="shared" si="43"/>
        <v>-0.86471282880000011</v>
      </c>
      <c r="M41" s="439">
        <v>8</v>
      </c>
      <c r="N41" s="439">
        <v>5.8</v>
      </c>
      <c r="O41" s="440">
        <f t="shared" si="44"/>
        <v>-2.2000000000000002</v>
      </c>
      <c r="P41" s="439">
        <v>9.8800000000000008</v>
      </c>
      <c r="Q41" s="439">
        <f t="shared" si="58"/>
        <v>8.930737472384001</v>
      </c>
      <c r="R41" s="440">
        <f t="shared" si="45"/>
        <v>-0.94926252761599983</v>
      </c>
      <c r="S41" s="439">
        <v>148</v>
      </c>
      <c r="T41" s="439">
        <f t="shared" si="59"/>
        <v>133.78027792639998</v>
      </c>
      <c r="U41" s="440">
        <f t="shared" si="46"/>
        <v>-14.219722073600025</v>
      </c>
      <c r="V41" s="439">
        <v>0.35</v>
      </c>
      <c r="W41" s="439">
        <f t="shared" si="60"/>
        <v>0.31637227887999986</v>
      </c>
      <c r="X41" s="440">
        <f t="shared" si="47"/>
        <v>-3.362772112000012E-2</v>
      </c>
      <c r="Y41" s="640"/>
      <c r="Z41" s="640"/>
      <c r="AA41" s="641">
        <f t="shared" si="48"/>
        <v>0</v>
      </c>
      <c r="AB41" s="439">
        <v>11</v>
      </c>
      <c r="AC41" s="439">
        <v>10</v>
      </c>
      <c r="AD41" s="440">
        <f t="shared" si="49"/>
        <v>-1</v>
      </c>
      <c r="AE41" s="439">
        <v>8.0500000000000007</v>
      </c>
      <c r="AF41" s="439">
        <v>7.8</v>
      </c>
      <c r="AG41" s="440">
        <f t="shared" si="50"/>
        <v>-0.25000000000000089</v>
      </c>
      <c r="AH41" s="439">
        <v>5</v>
      </c>
      <c r="AI41" s="439">
        <v>4</v>
      </c>
      <c r="AJ41" s="440">
        <f t="shared" si="51"/>
        <v>-1</v>
      </c>
      <c r="AK41" s="439">
        <v>3.25</v>
      </c>
      <c r="AL41" s="439">
        <v>2.75</v>
      </c>
      <c r="AM41" s="440">
        <f t="shared" si="52"/>
        <v>-0.5</v>
      </c>
      <c r="AN41" s="439">
        <v>2.25</v>
      </c>
      <c r="AO41" s="439">
        <v>1.8</v>
      </c>
      <c r="AP41" s="440">
        <f t="shared" si="53"/>
        <v>-0.44999999999999996</v>
      </c>
      <c r="AQ41" s="439">
        <v>4.75</v>
      </c>
      <c r="AR41" s="439">
        <v>2.75</v>
      </c>
      <c r="AS41" s="440">
        <f t="shared" si="54"/>
        <v>-2</v>
      </c>
      <c r="AT41" s="439">
        <v>19.5</v>
      </c>
      <c r="AU41" s="439">
        <f t="shared" si="61"/>
        <v>17.626455537599995</v>
      </c>
      <c r="AV41" s="440">
        <f t="shared" si="55"/>
        <v>-1.8735444624000053</v>
      </c>
      <c r="AW41" s="449"/>
    </row>
    <row r="42" spans="1:49" s="450" customFormat="1" ht="16">
      <c r="A42" s="737"/>
      <c r="B42" s="740"/>
      <c r="C42" s="415" t="s">
        <v>32</v>
      </c>
      <c r="D42" s="435"/>
      <c r="E42" s="436"/>
      <c r="F42" s="437"/>
      <c r="G42" s="439">
        <v>31.25</v>
      </c>
      <c r="H42" s="439">
        <f t="shared" si="56"/>
        <v>27.682574401999997</v>
      </c>
      <c r="I42" s="440">
        <f t="shared" si="42"/>
        <v>-3.5674255980000034</v>
      </c>
      <c r="J42" s="439">
        <v>9</v>
      </c>
      <c r="K42" s="439">
        <f t="shared" si="57"/>
        <v>7.9725814277759994</v>
      </c>
      <c r="L42" s="440">
        <f t="shared" si="43"/>
        <v>-1.0274185722240006</v>
      </c>
      <c r="M42" s="439">
        <v>8</v>
      </c>
      <c r="N42" s="439">
        <v>5.2</v>
      </c>
      <c r="O42" s="440">
        <f t="shared" si="44"/>
        <v>-2.8</v>
      </c>
      <c r="P42" s="439">
        <v>9.8800000000000008</v>
      </c>
      <c r="Q42" s="439">
        <f t="shared" si="58"/>
        <v>8.7521227229363205</v>
      </c>
      <c r="R42" s="440">
        <f t="shared" si="45"/>
        <v>-1.1278772770636802</v>
      </c>
      <c r="S42" s="439">
        <v>148</v>
      </c>
      <c r="T42" s="439">
        <f t="shared" si="59"/>
        <v>131.10467236787198</v>
      </c>
      <c r="U42" s="440">
        <f t="shared" si="46"/>
        <v>-16.895327632128016</v>
      </c>
      <c r="V42" s="439">
        <v>0.35</v>
      </c>
      <c r="W42" s="439">
        <f t="shared" si="60"/>
        <v>0.31004483330239985</v>
      </c>
      <c r="X42" s="440">
        <f t="shared" si="47"/>
        <v>-3.9955166697600131E-2</v>
      </c>
      <c r="Y42" s="640"/>
      <c r="Z42" s="640"/>
      <c r="AA42" s="641">
        <f t="shared" si="48"/>
        <v>0</v>
      </c>
      <c r="AB42" s="439">
        <v>11</v>
      </c>
      <c r="AC42" s="439">
        <v>10</v>
      </c>
      <c r="AD42" s="440">
        <f t="shared" si="49"/>
        <v>-1</v>
      </c>
      <c r="AE42" s="439">
        <v>8.0500000000000007</v>
      </c>
      <c r="AF42" s="439">
        <v>7.8</v>
      </c>
      <c r="AG42" s="440">
        <f t="shared" si="50"/>
        <v>-0.25000000000000089</v>
      </c>
      <c r="AH42" s="439">
        <v>5</v>
      </c>
      <c r="AI42" s="439">
        <v>4</v>
      </c>
      <c r="AJ42" s="440">
        <f t="shared" si="51"/>
        <v>-1</v>
      </c>
      <c r="AK42" s="439">
        <v>3.25</v>
      </c>
      <c r="AL42" s="439">
        <v>2.75</v>
      </c>
      <c r="AM42" s="440">
        <f t="shared" si="52"/>
        <v>-0.5</v>
      </c>
      <c r="AN42" s="439">
        <v>2.25</v>
      </c>
      <c r="AO42" s="439">
        <v>1.8</v>
      </c>
      <c r="AP42" s="440">
        <f t="shared" si="53"/>
        <v>-0.44999999999999996</v>
      </c>
      <c r="AQ42" s="439">
        <v>4.75</v>
      </c>
      <c r="AR42" s="439">
        <v>2.75</v>
      </c>
      <c r="AS42" s="440">
        <f t="shared" si="54"/>
        <v>-2</v>
      </c>
      <c r="AT42" s="439">
        <v>19.5</v>
      </c>
      <c r="AU42" s="439">
        <f t="shared" si="61"/>
        <v>17.273926426847993</v>
      </c>
      <c r="AV42" s="440">
        <f t="shared" si="55"/>
        <v>-2.2260735731520072</v>
      </c>
      <c r="AW42" s="449"/>
    </row>
    <row r="43" spans="1:49" s="450" customFormat="1" ht="16">
      <c r="A43" s="737"/>
      <c r="B43" s="740"/>
      <c r="C43" s="415" t="s">
        <v>33</v>
      </c>
      <c r="D43" s="435"/>
      <c r="E43" s="436"/>
      <c r="F43" s="437"/>
      <c r="G43" s="439">
        <v>31.25</v>
      </c>
      <c r="H43" s="439">
        <f t="shared" si="56"/>
        <v>27.128922913959997</v>
      </c>
      <c r="I43" s="440">
        <f t="shared" si="42"/>
        <v>-4.1210770860400032</v>
      </c>
      <c r="J43" s="439">
        <v>9</v>
      </c>
      <c r="K43" s="439">
        <f t="shared" si="57"/>
        <v>7.8131297992204791</v>
      </c>
      <c r="L43" s="440">
        <f t="shared" si="43"/>
        <v>-1.1868702007795209</v>
      </c>
      <c r="M43" s="439">
        <v>8</v>
      </c>
      <c r="N43" s="439">
        <v>5</v>
      </c>
      <c r="O43" s="440">
        <f t="shared" si="44"/>
        <v>-3</v>
      </c>
      <c r="P43" s="439">
        <v>9.8800000000000008</v>
      </c>
      <c r="Q43" s="439">
        <f t="shared" si="58"/>
        <v>8.5770802684775944</v>
      </c>
      <c r="R43" s="440">
        <f t="shared" si="45"/>
        <v>-1.3029197315224064</v>
      </c>
      <c r="S43" s="439">
        <v>148</v>
      </c>
      <c r="T43" s="439">
        <f t="shared" si="59"/>
        <v>128.48257892051456</v>
      </c>
      <c r="U43" s="440">
        <f t="shared" si="46"/>
        <v>-19.517421079485445</v>
      </c>
      <c r="V43" s="439">
        <v>0.35</v>
      </c>
      <c r="W43" s="439">
        <f t="shared" si="60"/>
        <v>0.30384393663635184</v>
      </c>
      <c r="X43" s="440">
        <f t="shared" si="47"/>
        <v>-4.6156063363648137E-2</v>
      </c>
      <c r="Y43" s="640"/>
      <c r="Z43" s="640"/>
      <c r="AA43" s="641">
        <f t="shared" si="48"/>
        <v>0</v>
      </c>
      <c r="AB43" s="439">
        <v>11</v>
      </c>
      <c r="AC43" s="439">
        <v>10</v>
      </c>
      <c r="AD43" s="440">
        <f t="shared" si="49"/>
        <v>-1</v>
      </c>
      <c r="AE43" s="439">
        <v>8.0500000000000007</v>
      </c>
      <c r="AF43" s="439">
        <v>7.8</v>
      </c>
      <c r="AG43" s="440">
        <f t="shared" si="50"/>
        <v>-0.25000000000000089</v>
      </c>
      <c r="AH43" s="439">
        <v>5</v>
      </c>
      <c r="AI43" s="439">
        <v>4</v>
      </c>
      <c r="AJ43" s="440">
        <f t="shared" si="51"/>
        <v>-1</v>
      </c>
      <c r="AK43" s="439">
        <v>3.25</v>
      </c>
      <c r="AL43" s="439">
        <v>2.75</v>
      </c>
      <c r="AM43" s="440">
        <f t="shared" si="52"/>
        <v>-0.5</v>
      </c>
      <c r="AN43" s="439">
        <v>2.25</v>
      </c>
      <c r="AO43" s="439">
        <v>1.8</v>
      </c>
      <c r="AP43" s="440">
        <f t="shared" si="53"/>
        <v>-0.44999999999999996</v>
      </c>
      <c r="AQ43" s="439">
        <v>4.75</v>
      </c>
      <c r="AR43" s="439">
        <v>2.75</v>
      </c>
      <c r="AS43" s="440">
        <f t="shared" si="54"/>
        <v>-2</v>
      </c>
      <c r="AT43" s="439">
        <v>19.5</v>
      </c>
      <c r="AU43" s="439">
        <f t="shared" si="61"/>
        <v>16.928447898311031</v>
      </c>
      <c r="AV43" s="440">
        <f t="shared" si="55"/>
        <v>-2.5715521016889689</v>
      </c>
      <c r="AW43" s="449"/>
    </row>
    <row r="44" spans="1:49" s="450" customFormat="1" ht="17" thickBot="1">
      <c r="A44" s="738"/>
      <c r="B44" s="741"/>
      <c r="C44" s="422" t="s">
        <v>34</v>
      </c>
      <c r="D44" s="441"/>
      <c r="E44" s="442"/>
      <c r="F44" s="443"/>
      <c r="G44" s="439">
        <v>31.25</v>
      </c>
      <c r="H44" s="445">
        <f t="shared" si="56"/>
        <v>26.586344455680795</v>
      </c>
      <c r="I44" s="446">
        <f>H44-G44</f>
        <v>-4.6636555443192051</v>
      </c>
      <c r="J44" s="439">
        <v>9</v>
      </c>
      <c r="K44" s="445">
        <f t="shared" si="57"/>
        <v>7.6568672032360698</v>
      </c>
      <c r="L44" s="446">
        <f>K44-J44</f>
        <v>-1.3431327967639302</v>
      </c>
      <c r="M44" s="439">
        <v>8</v>
      </c>
      <c r="N44" s="445">
        <v>4.7</v>
      </c>
      <c r="O44" s="446">
        <f>N44-M44</f>
        <v>-3.3</v>
      </c>
      <c r="P44" s="439">
        <v>9.8800000000000008</v>
      </c>
      <c r="Q44" s="445">
        <f t="shared" si="58"/>
        <v>8.4055386631080431</v>
      </c>
      <c r="R44" s="446">
        <f>Q44-P44</f>
        <v>-1.4744613368919577</v>
      </c>
      <c r="S44" s="439">
        <v>148</v>
      </c>
      <c r="T44" s="445">
        <f t="shared" si="59"/>
        <v>125.91292734210427</v>
      </c>
      <c r="U44" s="446">
        <f>T44-S44</f>
        <v>-22.087072657895732</v>
      </c>
      <c r="V44" s="439">
        <v>0.35</v>
      </c>
      <c r="W44" s="445">
        <f t="shared" si="60"/>
        <v>0.29776705790362479</v>
      </c>
      <c r="X44" s="446">
        <f>W44-V44</f>
        <v>-5.223294209637519E-2</v>
      </c>
      <c r="Y44" s="640"/>
      <c r="Z44" s="640"/>
      <c r="AA44" s="643">
        <f>Z44-Y44</f>
        <v>0</v>
      </c>
      <c r="AB44" s="445">
        <v>11</v>
      </c>
      <c r="AC44" s="439">
        <v>10</v>
      </c>
      <c r="AD44" s="446">
        <f>AC44-AB44</f>
        <v>-1</v>
      </c>
      <c r="AE44" s="439">
        <v>8.0500000000000007</v>
      </c>
      <c r="AF44" s="439">
        <v>7.8</v>
      </c>
      <c r="AG44" s="446">
        <f>AF44-AE44</f>
        <v>-0.25000000000000089</v>
      </c>
      <c r="AH44" s="439">
        <v>5</v>
      </c>
      <c r="AI44" s="439">
        <v>4</v>
      </c>
      <c r="AJ44" s="446">
        <f>AI44-AH44</f>
        <v>-1</v>
      </c>
      <c r="AK44" s="445">
        <v>3.25</v>
      </c>
      <c r="AL44" s="439">
        <v>2.75</v>
      </c>
      <c r="AM44" s="446">
        <f>AL44-AK44</f>
        <v>-0.5</v>
      </c>
      <c r="AN44" s="445">
        <v>2.25</v>
      </c>
      <c r="AO44" s="439">
        <v>1.8</v>
      </c>
      <c r="AP44" s="446">
        <f>AO44-AN44</f>
        <v>-0.44999999999999996</v>
      </c>
      <c r="AQ44" s="445">
        <v>4.75</v>
      </c>
      <c r="AR44" s="439">
        <v>2.75</v>
      </c>
      <c r="AS44" s="446">
        <f>AR44-AQ44</f>
        <v>-2</v>
      </c>
      <c r="AT44" s="445">
        <v>19.5</v>
      </c>
      <c r="AU44" s="439">
        <f t="shared" si="61"/>
        <v>16.589878940344811</v>
      </c>
      <c r="AV44" s="446">
        <f>AU44-AT44</f>
        <v>-2.9101210596551894</v>
      </c>
      <c r="AW44" s="449"/>
    </row>
    <row r="45" spans="1:49" s="448" customFormat="1" ht="14.5" customHeight="1">
      <c r="A45" s="736" t="s">
        <v>191</v>
      </c>
      <c r="B45" s="739" t="s">
        <v>38</v>
      </c>
      <c r="C45" s="406" t="s">
        <v>25</v>
      </c>
      <c r="D45" s="429">
        <f>SUM(G45,J45,M45,P45,S45,V45,Y45,AB45,AE45,AH45,AK45,AN45,AQ45,AT45)</f>
        <v>3</v>
      </c>
      <c r="E45" s="430">
        <f>SUM(H45,K45,N45,Q45,T45,W45,Z45,AC45,AF45,AI45,AL45,AO45,AR45,AU45)</f>
        <v>3</v>
      </c>
      <c r="F45" s="431">
        <f>D45-E45</f>
        <v>0</v>
      </c>
      <c r="G45" s="432">
        <v>1</v>
      </c>
      <c r="H45" s="433">
        <v>1</v>
      </c>
      <c r="I45" s="434">
        <f t="shared" ref="I45:I53" si="62">H45-G45</f>
        <v>0</v>
      </c>
      <c r="J45" s="433">
        <v>1</v>
      </c>
      <c r="K45" s="433">
        <v>1</v>
      </c>
      <c r="L45" s="434">
        <f t="shared" ref="L45:L53" si="63">K45-J45</f>
        <v>0</v>
      </c>
      <c r="M45" s="433"/>
      <c r="N45" s="433"/>
      <c r="O45" s="434">
        <f t="shared" ref="O45:O53" si="64">N45-M45</f>
        <v>0</v>
      </c>
      <c r="P45" s="433"/>
      <c r="Q45" s="433"/>
      <c r="R45" s="434">
        <f t="shared" ref="R45:R53" si="65">Q45-P45</f>
        <v>0</v>
      </c>
      <c r="S45" s="433"/>
      <c r="T45" s="433"/>
      <c r="U45" s="434">
        <f t="shared" ref="U45:U53" si="66">T45-S45</f>
        <v>0</v>
      </c>
      <c r="V45" s="433"/>
      <c r="W45" s="433"/>
      <c r="X45" s="434">
        <f t="shared" ref="X45:X53" si="67">W45-V45</f>
        <v>0</v>
      </c>
      <c r="Y45" s="638"/>
      <c r="Z45" s="638"/>
      <c r="AA45" s="639">
        <f t="shared" ref="AA45:AA53" si="68">Z45-Y45</f>
        <v>0</v>
      </c>
      <c r="AB45" s="433"/>
      <c r="AC45" s="433"/>
      <c r="AD45" s="434">
        <f t="shared" ref="AD45:AD53" si="69">AC45-AB45</f>
        <v>0</v>
      </c>
      <c r="AE45" s="433"/>
      <c r="AF45" s="433"/>
      <c r="AG45" s="434">
        <f t="shared" ref="AG45:AG53" si="70">AF45-AE45</f>
        <v>0</v>
      </c>
      <c r="AH45" s="433"/>
      <c r="AI45" s="433"/>
      <c r="AJ45" s="434">
        <f t="shared" ref="AJ45:AJ53" si="71">AI45-AH45</f>
        <v>0</v>
      </c>
      <c r="AK45" s="433">
        <v>0.5</v>
      </c>
      <c r="AL45" s="433">
        <v>0.5</v>
      </c>
      <c r="AM45" s="434">
        <f t="shared" ref="AM45:AM53" si="72">AL45-AK45</f>
        <v>0</v>
      </c>
      <c r="AN45" s="433">
        <v>0.5</v>
      </c>
      <c r="AO45" s="433">
        <v>0.5</v>
      </c>
      <c r="AP45" s="434">
        <f t="shared" ref="AP45:AP53" si="73">AO45-AN45</f>
        <v>0</v>
      </c>
      <c r="AQ45" s="433"/>
      <c r="AR45" s="433"/>
      <c r="AS45" s="434">
        <f t="shared" ref="AS45:AS53" si="74">AR45-AQ45</f>
        <v>0</v>
      </c>
      <c r="AT45" s="433"/>
      <c r="AU45" s="433"/>
      <c r="AV45" s="434">
        <f t="shared" ref="AV45:AV53" si="75">AU45-AT45</f>
        <v>0</v>
      </c>
      <c r="AW45" s="447">
        <f>'Analyza citlivosti - AgendovéIS'!Q7</f>
        <v>0</v>
      </c>
    </row>
    <row r="46" spans="1:49" s="450" customFormat="1" ht="16">
      <c r="A46" s="737"/>
      <c r="B46" s="740"/>
      <c r="C46" s="415" t="s">
        <v>26</v>
      </c>
      <c r="D46" s="435">
        <f>SUM(G46,J46,M46,P46,S46,V46,Y46,AB46,AE46,AH46,AK46,AN46,AQ46,AT46)</f>
        <v>3</v>
      </c>
      <c r="E46" s="436">
        <f>SUM(H46,K46,N46,Q46,T46,W46,Z46,AC46,AF46,AI46,AL46,AO46,AR46,AU46)</f>
        <v>3</v>
      </c>
      <c r="F46" s="437">
        <f t="shared" ref="F46:F54" si="76">D46-E46</f>
        <v>0</v>
      </c>
      <c r="G46" s="438">
        <v>1</v>
      </c>
      <c r="H46" s="439">
        <v>1</v>
      </c>
      <c r="I46" s="440">
        <f t="shared" si="62"/>
        <v>0</v>
      </c>
      <c r="J46" s="439">
        <v>1</v>
      </c>
      <c r="K46" s="439">
        <v>1</v>
      </c>
      <c r="L46" s="440">
        <f t="shared" si="63"/>
        <v>0</v>
      </c>
      <c r="M46" s="439"/>
      <c r="N46" s="439"/>
      <c r="O46" s="440">
        <f t="shared" si="64"/>
        <v>0</v>
      </c>
      <c r="P46" s="439"/>
      <c r="Q46" s="439"/>
      <c r="R46" s="440">
        <f t="shared" si="65"/>
        <v>0</v>
      </c>
      <c r="S46" s="439"/>
      <c r="T46" s="439"/>
      <c r="U46" s="440">
        <f t="shared" si="66"/>
        <v>0</v>
      </c>
      <c r="V46" s="439"/>
      <c r="W46" s="439"/>
      <c r="X46" s="440">
        <f t="shared" si="67"/>
        <v>0</v>
      </c>
      <c r="Y46" s="640"/>
      <c r="Z46" s="640"/>
      <c r="AA46" s="641">
        <f t="shared" si="68"/>
        <v>0</v>
      </c>
      <c r="AB46" s="439"/>
      <c r="AC46" s="439"/>
      <c r="AD46" s="440">
        <f t="shared" si="69"/>
        <v>0</v>
      </c>
      <c r="AE46" s="439"/>
      <c r="AF46" s="439"/>
      <c r="AG46" s="440">
        <f t="shared" si="70"/>
        <v>0</v>
      </c>
      <c r="AH46" s="439"/>
      <c r="AI46" s="439"/>
      <c r="AJ46" s="440">
        <f t="shared" si="71"/>
        <v>0</v>
      </c>
      <c r="AK46" s="439">
        <v>0.5</v>
      </c>
      <c r="AL46" s="439">
        <v>0.5</v>
      </c>
      <c r="AM46" s="440">
        <f t="shared" si="72"/>
        <v>0</v>
      </c>
      <c r="AN46" s="439">
        <v>0.5</v>
      </c>
      <c r="AO46" s="439">
        <v>0.5</v>
      </c>
      <c r="AP46" s="440">
        <f t="shared" si="73"/>
        <v>0</v>
      </c>
      <c r="AQ46" s="439"/>
      <c r="AR46" s="439"/>
      <c r="AS46" s="440">
        <f t="shared" si="74"/>
        <v>0</v>
      </c>
      <c r="AT46" s="439"/>
      <c r="AU46" s="439"/>
      <c r="AV46" s="440">
        <f t="shared" si="75"/>
        <v>0</v>
      </c>
      <c r="AW46" s="449"/>
    </row>
    <row r="47" spans="1:49" s="450" customFormat="1" ht="16">
      <c r="A47" s="737"/>
      <c r="B47" s="740"/>
      <c r="C47" s="415" t="s">
        <v>27</v>
      </c>
      <c r="D47" s="435">
        <f t="shared" ref="D47:D54" si="77">SUM(G47,J47,M47,P47,S47,V47,Y47,AB47,AE47,AH47,AK47,AN47,AQ47,AT47)</f>
        <v>3</v>
      </c>
      <c r="E47" s="436">
        <f t="shared" ref="E47:E54" si="78">SUM(H47,K47,N47,Q47,T47,W47,Z47,AC47,AF47,AI47,AL47,AO47,AR47,AU47)</f>
        <v>2.5</v>
      </c>
      <c r="F47" s="437">
        <f t="shared" si="76"/>
        <v>0.5</v>
      </c>
      <c r="G47" s="438">
        <v>1</v>
      </c>
      <c r="H47" s="439">
        <v>1</v>
      </c>
      <c r="I47" s="440">
        <f t="shared" si="62"/>
        <v>0</v>
      </c>
      <c r="J47" s="439">
        <v>1</v>
      </c>
      <c r="K47" s="439">
        <v>1</v>
      </c>
      <c r="L47" s="440">
        <f t="shared" si="63"/>
        <v>0</v>
      </c>
      <c r="M47" s="439"/>
      <c r="N47" s="439"/>
      <c r="O47" s="440">
        <f t="shared" si="64"/>
        <v>0</v>
      </c>
      <c r="P47" s="439"/>
      <c r="Q47" s="439"/>
      <c r="R47" s="440">
        <f t="shared" si="65"/>
        <v>0</v>
      </c>
      <c r="S47" s="439"/>
      <c r="T47" s="439"/>
      <c r="U47" s="440">
        <f t="shared" si="66"/>
        <v>0</v>
      </c>
      <c r="V47" s="439"/>
      <c r="W47" s="439"/>
      <c r="X47" s="440">
        <f t="shared" si="67"/>
        <v>0</v>
      </c>
      <c r="Y47" s="640"/>
      <c r="Z47" s="640"/>
      <c r="AA47" s="641">
        <f t="shared" si="68"/>
        <v>0</v>
      </c>
      <c r="AB47" s="439"/>
      <c r="AC47" s="439"/>
      <c r="AD47" s="440">
        <f t="shared" si="69"/>
        <v>0</v>
      </c>
      <c r="AE47" s="439"/>
      <c r="AF47" s="439"/>
      <c r="AG47" s="440">
        <f t="shared" si="70"/>
        <v>0</v>
      </c>
      <c r="AH47" s="439"/>
      <c r="AI47" s="439"/>
      <c r="AJ47" s="440">
        <f t="shared" si="71"/>
        <v>0</v>
      </c>
      <c r="AK47" s="439">
        <v>0.5</v>
      </c>
      <c r="AL47" s="439">
        <v>0.25</v>
      </c>
      <c r="AM47" s="440">
        <f t="shared" si="72"/>
        <v>-0.25</v>
      </c>
      <c r="AN47" s="439">
        <v>0.5</v>
      </c>
      <c r="AO47" s="439">
        <v>0.25</v>
      </c>
      <c r="AP47" s="440">
        <f t="shared" si="73"/>
        <v>-0.25</v>
      </c>
      <c r="AQ47" s="439"/>
      <c r="AR47" s="439"/>
      <c r="AS47" s="440">
        <f t="shared" si="74"/>
        <v>0</v>
      </c>
      <c r="AT47" s="439"/>
      <c r="AU47" s="439"/>
      <c r="AV47" s="440">
        <f t="shared" si="75"/>
        <v>0</v>
      </c>
      <c r="AW47" s="449"/>
    </row>
    <row r="48" spans="1:49" s="450" customFormat="1" ht="16">
      <c r="A48" s="737"/>
      <c r="B48" s="740"/>
      <c r="C48" s="415" t="s">
        <v>28</v>
      </c>
      <c r="D48" s="435">
        <f t="shared" si="77"/>
        <v>3</v>
      </c>
      <c r="E48" s="436">
        <f t="shared" si="78"/>
        <v>2.5</v>
      </c>
      <c r="F48" s="437">
        <f t="shared" si="76"/>
        <v>0.5</v>
      </c>
      <c r="G48" s="438">
        <v>1</v>
      </c>
      <c r="H48" s="439">
        <v>1</v>
      </c>
      <c r="I48" s="440">
        <f t="shared" si="62"/>
        <v>0</v>
      </c>
      <c r="J48" s="439">
        <v>1</v>
      </c>
      <c r="K48" s="439">
        <v>1</v>
      </c>
      <c r="L48" s="440">
        <f t="shared" si="63"/>
        <v>0</v>
      </c>
      <c r="M48" s="439"/>
      <c r="N48" s="439"/>
      <c r="O48" s="440">
        <f t="shared" si="64"/>
        <v>0</v>
      </c>
      <c r="P48" s="439"/>
      <c r="Q48" s="439"/>
      <c r="R48" s="440">
        <f t="shared" si="65"/>
        <v>0</v>
      </c>
      <c r="S48" s="439"/>
      <c r="T48" s="439"/>
      <c r="U48" s="440">
        <f t="shared" si="66"/>
        <v>0</v>
      </c>
      <c r="V48" s="439"/>
      <c r="W48" s="439"/>
      <c r="X48" s="440">
        <f t="shared" si="67"/>
        <v>0</v>
      </c>
      <c r="Y48" s="640"/>
      <c r="Z48" s="640"/>
      <c r="AA48" s="641">
        <f t="shared" si="68"/>
        <v>0</v>
      </c>
      <c r="AB48" s="439"/>
      <c r="AC48" s="439"/>
      <c r="AD48" s="440">
        <f t="shared" si="69"/>
        <v>0</v>
      </c>
      <c r="AE48" s="439"/>
      <c r="AF48" s="439"/>
      <c r="AG48" s="440">
        <f t="shared" si="70"/>
        <v>0</v>
      </c>
      <c r="AH48" s="439"/>
      <c r="AI48" s="439"/>
      <c r="AJ48" s="440">
        <f t="shared" si="71"/>
        <v>0</v>
      </c>
      <c r="AK48" s="439">
        <v>0.5</v>
      </c>
      <c r="AL48" s="439">
        <v>0.25</v>
      </c>
      <c r="AM48" s="440">
        <f t="shared" si="72"/>
        <v>-0.25</v>
      </c>
      <c r="AN48" s="439">
        <v>0.5</v>
      </c>
      <c r="AO48" s="439">
        <v>0.25</v>
      </c>
      <c r="AP48" s="440">
        <f t="shared" si="73"/>
        <v>-0.25</v>
      </c>
      <c r="AQ48" s="439"/>
      <c r="AR48" s="439"/>
      <c r="AS48" s="440">
        <f t="shared" si="74"/>
        <v>0</v>
      </c>
      <c r="AT48" s="439"/>
      <c r="AU48" s="439"/>
      <c r="AV48" s="440">
        <f t="shared" si="75"/>
        <v>0</v>
      </c>
      <c r="AW48" s="449"/>
    </row>
    <row r="49" spans="1:49" s="450" customFormat="1" ht="16">
      <c r="A49" s="737"/>
      <c r="B49" s="740"/>
      <c r="C49" s="415" t="s">
        <v>29</v>
      </c>
      <c r="D49" s="435">
        <f t="shared" si="77"/>
        <v>3</v>
      </c>
      <c r="E49" s="436">
        <f t="shared" si="78"/>
        <v>2.5</v>
      </c>
      <c r="F49" s="437">
        <f t="shared" si="76"/>
        <v>0.5</v>
      </c>
      <c r="G49" s="438">
        <v>1</v>
      </c>
      <c r="H49" s="439">
        <v>1</v>
      </c>
      <c r="I49" s="440">
        <f t="shared" si="62"/>
        <v>0</v>
      </c>
      <c r="J49" s="439">
        <v>1</v>
      </c>
      <c r="K49" s="439">
        <v>1</v>
      </c>
      <c r="L49" s="440">
        <f t="shared" si="63"/>
        <v>0</v>
      </c>
      <c r="M49" s="439"/>
      <c r="N49" s="439"/>
      <c r="O49" s="440">
        <f t="shared" si="64"/>
        <v>0</v>
      </c>
      <c r="P49" s="439"/>
      <c r="Q49" s="439"/>
      <c r="R49" s="440">
        <f t="shared" si="65"/>
        <v>0</v>
      </c>
      <c r="S49" s="439"/>
      <c r="T49" s="439"/>
      <c r="U49" s="440">
        <f t="shared" si="66"/>
        <v>0</v>
      </c>
      <c r="V49" s="439"/>
      <c r="W49" s="439"/>
      <c r="X49" s="440">
        <f t="shared" si="67"/>
        <v>0</v>
      </c>
      <c r="Y49" s="640"/>
      <c r="Z49" s="640"/>
      <c r="AA49" s="641">
        <f t="shared" si="68"/>
        <v>0</v>
      </c>
      <c r="AB49" s="439"/>
      <c r="AC49" s="439"/>
      <c r="AD49" s="440">
        <f t="shared" si="69"/>
        <v>0</v>
      </c>
      <c r="AE49" s="439"/>
      <c r="AF49" s="439"/>
      <c r="AG49" s="440">
        <f t="shared" si="70"/>
        <v>0</v>
      </c>
      <c r="AH49" s="439"/>
      <c r="AI49" s="439"/>
      <c r="AJ49" s="440">
        <f t="shared" si="71"/>
        <v>0</v>
      </c>
      <c r="AK49" s="439">
        <v>0.5</v>
      </c>
      <c r="AL49" s="439">
        <v>0.25</v>
      </c>
      <c r="AM49" s="440">
        <f t="shared" si="72"/>
        <v>-0.25</v>
      </c>
      <c r="AN49" s="439">
        <v>0.5</v>
      </c>
      <c r="AO49" s="439">
        <v>0.25</v>
      </c>
      <c r="AP49" s="440">
        <f t="shared" si="73"/>
        <v>-0.25</v>
      </c>
      <c r="AQ49" s="439"/>
      <c r="AR49" s="439"/>
      <c r="AS49" s="440">
        <f t="shared" si="74"/>
        <v>0</v>
      </c>
      <c r="AT49" s="439"/>
      <c r="AU49" s="439"/>
      <c r="AV49" s="440">
        <f t="shared" si="75"/>
        <v>0</v>
      </c>
      <c r="AW49" s="449"/>
    </row>
    <row r="50" spans="1:49" s="450" customFormat="1" ht="16">
      <c r="A50" s="737"/>
      <c r="B50" s="740"/>
      <c r="C50" s="415" t="s">
        <v>30</v>
      </c>
      <c r="D50" s="435">
        <f t="shared" si="77"/>
        <v>3</v>
      </c>
      <c r="E50" s="436">
        <f t="shared" si="78"/>
        <v>2.5</v>
      </c>
      <c r="F50" s="437">
        <f t="shared" si="76"/>
        <v>0.5</v>
      </c>
      <c r="G50" s="438">
        <v>1</v>
      </c>
      <c r="H50" s="439">
        <v>1</v>
      </c>
      <c r="I50" s="440">
        <f t="shared" si="62"/>
        <v>0</v>
      </c>
      <c r="J50" s="439">
        <v>1</v>
      </c>
      <c r="K50" s="439">
        <v>1</v>
      </c>
      <c r="L50" s="440">
        <f t="shared" si="63"/>
        <v>0</v>
      </c>
      <c r="M50" s="439"/>
      <c r="N50" s="439"/>
      <c r="O50" s="440">
        <f t="shared" si="64"/>
        <v>0</v>
      </c>
      <c r="P50" s="439"/>
      <c r="Q50" s="439"/>
      <c r="R50" s="440">
        <f t="shared" si="65"/>
        <v>0</v>
      </c>
      <c r="S50" s="439"/>
      <c r="T50" s="439"/>
      <c r="U50" s="440">
        <f t="shared" si="66"/>
        <v>0</v>
      </c>
      <c r="V50" s="439"/>
      <c r="W50" s="439"/>
      <c r="X50" s="440">
        <f t="shared" si="67"/>
        <v>0</v>
      </c>
      <c r="Y50" s="640"/>
      <c r="Z50" s="640"/>
      <c r="AA50" s="641">
        <f t="shared" si="68"/>
        <v>0</v>
      </c>
      <c r="AB50" s="439"/>
      <c r="AC50" s="439"/>
      <c r="AD50" s="440">
        <f t="shared" si="69"/>
        <v>0</v>
      </c>
      <c r="AE50" s="439"/>
      <c r="AF50" s="439"/>
      <c r="AG50" s="440">
        <f t="shared" si="70"/>
        <v>0</v>
      </c>
      <c r="AH50" s="439"/>
      <c r="AI50" s="439"/>
      <c r="AJ50" s="440">
        <f t="shared" si="71"/>
        <v>0</v>
      </c>
      <c r="AK50" s="439">
        <v>0.5</v>
      </c>
      <c r="AL50" s="439">
        <v>0.25</v>
      </c>
      <c r="AM50" s="440">
        <f t="shared" si="72"/>
        <v>-0.25</v>
      </c>
      <c r="AN50" s="439">
        <v>0.5</v>
      </c>
      <c r="AO50" s="439">
        <v>0.25</v>
      </c>
      <c r="AP50" s="440">
        <f t="shared" si="73"/>
        <v>-0.25</v>
      </c>
      <c r="AQ50" s="439"/>
      <c r="AR50" s="439"/>
      <c r="AS50" s="440">
        <f t="shared" si="74"/>
        <v>0</v>
      </c>
      <c r="AT50" s="439"/>
      <c r="AU50" s="439"/>
      <c r="AV50" s="440">
        <f t="shared" si="75"/>
        <v>0</v>
      </c>
      <c r="AW50" s="449"/>
    </row>
    <row r="51" spans="1:49" s="450" customFormat="1" ht="16">
      <c r="A51" s="737"/>
      <c r="B51" s="740"/>
      <c r="C51" s="415" t="s">
        <v>31</v>
      </c>
      <c r="D51" s="435">
        <f t="shared" si="77"/>
        <v>3</v>
      </c>
      <c r="E51" s="436">
        <f t="shared" si="78"/>
        <v>2.5</v>
      </c>
      <c r="F51" s="437">
        <f t="shared" si="76"/>
        <v>0.5</v>
      </c>
      <c r="G51" s="438">
        <v>1</v>
      </c>
      <c r="H51" s="439">
        <v>1</v>
      </c>
      <c r="I51" s="440">
        <f t="shared" si="62"/>
        <v>0</v>
      </c>
      <c r="J51" s="439">
        <v>1</v>
      </c>
      <c r="K51" s="439">
        <v>1</v>
      </c>
      <c r="L51" s="440">
        <f t="shared" si="63"/>
        <v>0</v>
      </c>
      <c r="M51" s="439"/>
      <c r="N51" s="439"/>
      <c r="O51" s="440">
        <f t="shared" si="64"/>
        <v>0</v>
      </c>
      <c r="P51" s="439"/>
      <c r="Q51" s="439"/>
      <c r="R51" s="440">
        <f t="shared" si="65"/>
        <v>0</v>
      </c>
      <c r="S51" s="439"/>
      <c r="T51" s="439"/>
      <c r="U51" s="440">
        <f t="shared" si="66"/>
        <v>0</v>
      </c>
      <c r="V51" s="439"/>
      <c r="W51" s="439"/>
      <c r="X51" s="440">
        <f t="shared" si="67"/>
        <v>0</v>
      </c>
      <c r="Y51" s="640"/>
      <c r="Z51" s="640"/>
      <c r="AA51" s="641">
        <f t="shared" si="68"/>
        <v>0</v>
      </c>
      <c r="AB51" s="439"/>
      <c r="AC51" s="439"/>
      <c r="AD51" s="440">
        <f t="shared" si="69"/>
        <v>0</v>
      </c>
      <c r="AE51" s="439"/>
      <c r="AF51" s="439"/>
      <c r="AG51" s="440">
        <f t="shared" si="70"/>
        <v>0</v>
      </c>
      <c r="AH51" s="439"/>
      <c r="AI51" s="439"/>
      <c r="AJ51" s="440">
        <f t="shared" si="71"/>
        <v>0</v>
      </c>
      <c r="AK51" s="439">
        <v>0.5</v>
      </c>
      <c r="AL51" s="439">
        <v>0.25</v>
      </c>
      <c r="AM51" s="440">
        <f t="shared" si="72"/>
        <v>-0.25</v>
      </c>
      <c r="AN51" s="439">
        <v>0.5</v>
      </c>
      <c r="AO51" s="439">
        <v>0.25</v>
      </c>
      <c r="AP51" s="440">
        <f t="shared" si="73"/>
        <v>-0.25</v>
      </c>
      <c r="AQ51" s="439"/>
      <c r="AR51" s="439"/>
      <c r="AS51" s="440">
        <f t="shared" si="74"/>
        <v>0</v>
      </c>
      <c r="AT51" s="439"/>
      <c r="AU51" s="439"/>
      <c r="AV51" s="440">
        <f t="shared" si="75"/>
        <v>0</v>
      </c>
      <c r="AW51" s="449"/>
    </row>
    <row r="52" spans="1:49" s="450" customFormat="1" ht="16">
      <c r="A52" s="737"/>
      <c r="B52" s="740"/>
      <c r="C52" s="415" t="s">
        <v>32</v>
      </c>
      <c r="D52" s="435">
        <f t="shared" si="77"/>
        <v>3</v>
      </c>
      <c r="E52" s="436">
        <f t="shared" si="78"/>
        <v>2.5</v>
      </c>
      <c r="F52" s="437">
        <f t="shared" si="76"/>
        <v>0.5</v>
      </c>
      <c r="G52" s="438">
        <v>1</v>
      </c>
      <c r="H52" s="439">
        <v>1</v>
      </c>
      <c r="I52" s="440">
        <f t="shared" si="62"/>
        <v>0</v>
      </c>
      <c r="J52" s="439">
        <v>1</v>
      </c>
      <c r="K52" s="439">
        <v>1</v>
      </c>
      <c r="L52" s="440">
        <f t="shared" si="63"/>
        <v>0</v>
      </c>
      <c r="M52" s="439"/>
      <c r="N52" s="439"/>
      <c r="O52" s="440">
        <f t="shared" si="64"/>
        <v>0</v>
      </c>
      <c r="P52" s="439"/>
      <c r="Q52" s="439"/>
      <c r="R52" s="440">
        <f t="shared" si="65"/>
        <v>0</v>
      </c>
      <c r="S52" s="439"/>
      <c r="T52" s="439"/>
      <c r="U52" s="440">
        <f t="shared" si="66"/>
        <v>0</v>
      </c>
      <c r="V52" s="439"/>
      <c r="W52" s="439"/>
      <c r="X52" s="440">
        <f t="shared" si="67"/>
        <v>0</v>
      </c>
      <c r="Y52" s="640"/>
      <c r="Z52" s="640"/>
      <c r="AA52" s="641">
        <f t="shared" si="68"/>
        <v>0</v>
      </c>
      <c r="AB52" s="439"/>
      <c r="AC52" s="439"/>
      <c r="AD52" s="440">
        <f t="shared" si="69"/>
        <v>0</v>
      </c>
      <c r="AE52" s="439"/>
      <c r="AF52" s="439"/>
      <c r="AG52" s="440">
        <f t="shared" si="70"/>
        <v>0</v>
      </c>
      <c r="AH52" s="439"/>
      <c r="AI52" s="439"/>
      <c r="AJ52" s="440">
        <f t="shared" si="71"/>
        <v>0</v>
      </c>
      <c r="AK52" s="439">
        <v>0.5</v>
      </c>
      <c r="AL52" s="439">
        <v>0.25</v>
      </c>
      <c r="AM52" s="440">
        <f t="shared" si="72"/>
        <v>-0.25</v>
      </c>
      <c r="AN52" s="439">
        <v>0.5</v>
      </c>
      <c r="AO52" s="439">
        <v>0.25</v>
      </c>
      <c r="AP52" s="440">
        <f t="shared" si="73"/>
        <v>-0.25</v>
      </c>
      <c r="AQ52" s="439"/>
      <c r="AR52" s="439"/>
      <c r="AS52" s="440">
        <f t="shared" si="74"/>
        <v>0</v>
      </c>
      <c r="AT52" s="439"/>
      <c r="AU52" s="439"/>
      <c r="AV52" s="440">
        <f t="shared" si="75"/>
        <v>0</v>
      </c>
      <c r="AW52" s="449"/>
    </row>
    <row r="53" spans="1:49" s="450" customFormat="1" ht="16">
      <c r="A53" s="737"/>
      <c r="B53" s="740"/>
      <c r="C53" s="415" t="s">
        <v>33</v>
      </c>
      <c r="D53" s="435">
        <f t="shared" si="77"/>
        <v>3</v>
      </c>
      <c r="E53" s="436">
        <f t="shared" si="78"/>
        <v>2.5</v>
      </c>
      <c r="F53" s="437">
        <f t="shared" si="76"/>
        <v>0.5</v>
      </c>
      <c r="G53" s="438">
        <v>1</v>
      </c>
      <c r="H53" s="439">
        <v>1</v>
      </c>
      <c r="I53" s="440">
        <f t="shared" si="62"/>
        <v>0</v>
      </c>
      <c r="J53" s="439">
        <v>1</v>
      </c>
      <c r="K53" s="439">
        <v>1</v>
      </c>
      <c r="L53" s="440">
        <f t="shared" si="63"/>
        <v>0</v>
      </c>
      <c r="M53" s="439"/>
      <c r="N53" s="439"/>
      <c r="O53" s="440">
        <f t="shared" si="64"/>
        <v>0</v>
      </c>
      <c r="P53" s="439"/>
      <c r="Q53" s="439"/>
      <c r="R53" s="440">
        <f t="shared" si="65"/>
        <v>0</v>
      </c>
      <c r="S53" s="439"/>
      <c r="T53" s="439"/>
      <c r="U53" s="440">
        <f t="shared" si="66"/>
        <v>0</v>
      </c>
      <c r="V53" s="439"/>
      <c r="W53" s="439"/>
      <c r="X53" s="440">
        <f t="shared" si="67"/>
        <v>0</v>
      </c>
      <c r="Y53" s="640"/>
      <c r="Z53" s="640"/>
      <c r="AA53" s="641">
        <f t="shared" si="68"/>
        <v>0</v>
      </c>
      <c r="AB53" s="439"/>
      <c r="AC53" s="439"/>
      <c r="AD53" s="440">
        <f t="shared" si="69"/>
        <v>0</v>
      </c>
      <c r="AE53" s="439"/>
      <c r="AF53" s="439"/>
      <c r="AG53" s="440">
        <f t="shared" si="70"/>
        <v>0</v>
      </c>
      <c r="AH53" s="439"/>
      <c r="AI53" s="439"/>
      <c r="AJ53" s="440">
        <f t="shared" si="71"/>
        <v>0</v>
      </c>
      <c r="AK53" s="439">
        <v>0.5</v>
      </c>
      <c r="AL53" s="439">
        <v>0.25</v>
      </c>
      <c r="AM53" s="440">
        <f t="shared" si="72"/>
        <v>-0.25</v>
      </c>
      <c r="AN53" s="439">
        <v>0.5</v>
      </c>
      <c r="AO53" s="439">
        <v>0.25</v>
      </c>
      <c r="AP53" s="440">
        <f t="shared" si="73"/>
        <v>-0.25</v>
      </c>
      <c r="AQ53" s="439"/>
      <c r="AR53" s="439"/>
      <c r="AS53" s="440">
        <f t="shared" si="74"/>
        <v>0</v>
      </c>
      <c r="AT53" s="439"/>
      <c r="AU53" s="439"/>
      <c r="AV53" s="440">
        <f t="shared" si="75"/>
        <v>0</v>
      </c>
      <c r="AW53" s="449"/>
    </row>
    <row r="54" spans="1:49" s="450" customFormat="1" ht="17" thickBot="1">
      <c r="A54" s="738"/>
      <c r="B54" s="741"/>
      <c r="C54" s="422" t="s">
        <v>34</v>
      </c>
      <c r="D54" s="435">
        <f t="shared" si="77"/>
        <v>3</v>
      </c>
      <c r="E54" s="436">
        <f t="shared" si="78"/>
        <v>2.5</v>
      </c>
      <c r="F54" s="443">
        <f t="shared" si="76"/>
        <v>0.5</v>
      </c>
      <c r="G54" s="444">
        <v>1</v>
      </c>
      <c r="H54" s="445">
        <v>1</v>
      </c>
      <c r="I54" s="446">
        <f>H54-G54</f>
        <v>0</v>
      </c>
      <c r="J54" s="445">
        <v>1</v>
      </c>
      <c r="K54" s="445">
        <v>1</v>
      </c>
      <c r="L54" s="446">
        <f>K54-J54</f>
        <v>0</v>
      </c>
      <c r="M54" s="445"/>
      <c r="N54" s="445"/>
      <c r="O54" s="446">
        <f>N54-M54</f>
        <v>0</v>
      </c>
      <c r="P54" s="445"/>
      <c r="Q54" s="445"/>
      <c r="R54" s="446">
        <f>Q54-P54</f>
        <v>0</v>
      </c>
      <c r="S54" s="445"/>
      <c r="T54" s="445"/>
      <c r="U54" s="446">
        <f>T54-S54</f>
        <v>0</v>
      </c>
      <c r="V54" s="445"/>
      <c r="W54" s="445"/>
      <c r="X54" s="446">
        <f>W54-V54</f>
        <v>0</v>
      </c>
      <c r="Y54" s="642"/>
      <c r="Z54" s="642"/>
      <c r="AA54" s="643">
        <f>Z54-Y54</f>
        <v>0</v>
      </c>
      <c r="AB54" s="445"/>
      <c r="AC54" s="445"/>
      <c r="AD54" s="446">
        <f>AC54-AB54</f>
        <v>0</v>
      </c>
      <c r="AE54" s="445"/>
      <c r="AF54" s="445"/>
      <c r="AG54" s="446">
        <f>AF54-AE54</f>
        <v>0</v>
      </c>
      <c r="AH54" s="445"/>
      <c r="AI54" s="445"/>
      <c r="AJ54" s="446">
        <f>AI54-AH54</f>
        <v>0</v>
      </c>
      <c r="AK54" s="445">
        <v>0.5</v>
      </c>
      <c r="AL54" s="439">
        <v>0.25</v>
      </c>
      <c r="AM54" s="446">
        <f>AL54-AK54</f>
        <v>-0.25</v>
      </c>
      <c r="AN54" s="445">
        <v>0.5</v>
      </c>
      <c r="AO54" s="445">
        <v>0.25</v>
      </c>
      <c r="AP54" s="446">
        <f>AO54-AN54</f>
        <v>-0.25</v>
      </c>
      <c r="AQ54" s="445"/>
      <c r="AR54" s="445"/>
      <c r="AS54" s="446">
        <f>AR54-AQ54</f>
        <v>0</v>
      </c>
      <c r="AT54" s="445"/>
      <c r="AU54" s="445"/>
      <c r="AV54" s="446">
        <f>AU54-AT54</f>
        <v>0</v>
      </c>
      <c r="AW54" s="449"/>
    </row>
    <row r="55" spans="1:49" s="448" customFormat="1" ht="14.25" customHeight="1">
      <c r="A55" s="737" t="s">
        <v>39</v>
      </c>
      <c r="B55" s="740" t="s">
        <v>13</v>
      </c>
      <c r="C55" s="415" t="s">
        <v>25</v>
      </c>
      <c r="D55" s="407">
        <f t="shared" ref="D55:E64" si="79">G55+J55+M55+P55+S55+V55+Y55+AB55+AE55+AH55+AK55+AN55+AQ55+AT55</f>
        <v>0</v>
      </c>
      <c r="E55" s="408">
        <f t="shared" si="79"/>
        <v>0</v>
      </c>
      <c r="F55" s="409">
        <f t="shared" ref="F55:F64" si="80">I55+L55+O55+R55+U55+X55+AA55+AD55+AG55+AJ55+AM55+AP55+AS55+AV55</f>
        <v>0</v>
      </c>
      <c r="G55" s="410"/>
      <c r="H55" s="411"/>
      <c r="I55" s="412">
        <f t="shared" ref="I55:I64" si="81">H55-G55</f>
        <v>0</v>
      </c>
      <c r="J55" s="411"/>
      <c r="K55" s="411"/>
      <c r="L55" s="412">
        <f t="shared" ref="L55:L64" si="82">K55-J55</f>
        <v>0</v>
      </c>
      <c r="M55" s="411"/>
      <c r="N55" s="411"/>
      <c r="O55" s="412">
        <f t="shared" ref="O55:O64" si="83">N55-M55</f>
        <v>0</v>
      </c>
      <c r="P55" s="411"/>
      <c r="Q55" s="411"/>
      <c r="R55" s="412">
        <f t="shared" ref="R55:R64" si="84">Q55-P55</f>
        <v>0</v>
      </c>
      <c r="S55" s="411"/>
      <c r="T55" s="411"/>
      <c r="U55" s="412">
        <f t="shared" ref="U55:U64" si="85">T55-S55</f>
        <v>0</v>
      </c>
      <c r="V55" s="411"/>
      <c r="W55" s="411"/>
      <c r="X55" s="412">
        <f t="shared" ref="X55:X64" si="86">W55-V55</f>
        <v>0</v>
      </c>
      <c r="Y55" s="633"/>
      <c r="Z55" s="633"/>
      <c r="AA55" s="634">
        <f t="shared" ref="AA55:AA64" si="87">Z55-Y55</f>
        <v>0</v>
      </c>
      <c r="AB55" s="411"/>
      <c r="AC55" s="411"/>
      <c r="AD55" s="412">
        <f t="shared" ref="AD55:AD64" si="88">AC55-AB55</f>
        <v>0</v>
      </c>
      <c r="AE55" s="411"/>
      <c r="AF55" s="411"/>
      <c r="AG55" s="412">
        <f t="shared" ref="AG55:AG64" si="89">AF55-AE55</f>
        <v>0</v>
      </c>
      <c r="AH55" s="411"/>
      <c r="AI55" s="411"/>
      <c r="AJ55" s="412">
        <f t="shared" ref="AJ55:AJ64" si="90">AI55-AH55</f>
        <v>0</v>
      </c>
      <c r="AK55" s="411"/>
      <c r="AL55" s="411"/>
      <c r="AM55" s="412">
        <f t="shared" ref="AM55:AM64" si="91">AL55-AK55</f>
        <v>0</v>
      </c>
      <c r="AN55" s="411"/>
      <c r="AO55" s="411"/>
      <c r="AP55" s="412">
        <f t="shared" ref="AP55:AP64" si="92">AO55-AN55</f>
        <v>0</v>
      </c>
      <c r="AQ55" s="411"/>
      <c r="AR55" s="411"/>
      <c r="AS55" s="412">
        <f t="shared" ref="AS55:AS64" si="93">AR55-AQ55</f>
        <v>0</v>
      </c>
      <c r="AT55" s="411"/>
      <c r="AU55" s="411"/>
      <c r="AV55" s="412">
        <f t="shared" ref="AV55:AV64" si="94">AU55-AT55</f>
        <v>0</v>
      </c>
      <c r="AW55" s="447"/>
    </row>
    <row r="56" spans="1:49" s="450" customFormat="1" ht="16">
      <c r="A56" s="737"/>
      <c r="B56" s="740"/>
      <c r="C56" s="415" t="s">
        <v>26</v>
      </c>
      <c r="D56" s="416">
        <f t="shared" si="79"/>
        <v>0</v>
      </c>
      <c r="E56" s="417">
        <f t="shared" si="79"/>
        <v>0</v>
      </c>
      <c r="F56" s="418">
        <f t="shared" si="80"/>
        <v>0</v>
      </c>
      <c r="G56" s="419"/>
      <c r="H56" s="420"/>
      <c r="I56" s="421">
        <f t="shared" si="81"/>
        <v>0</v>
      </c>
      <c r="J56" s="420"/>
      <c r="K56" s="420"/>
      <c r="L56" s="421">
        <f t="shared" si="82"/>
        <v>0</v>
      </c>
      <c r="M56" s="420"/>
      <c r="N56" s="420"/>
      <c r="O56" s="421">
        <f t="shared" si="83"/>
        <v>0</v>
      </c>
      <c r="P56" s="420"/>
      <c r="Q56" s="420"/>
      <c r="R56" s="421">
        <f t="shared" si="84"/>
        <v>0</v>
      </c>
      <c r="S56" s="420"/>
      <c r="T56" s="420"/>
      <c r="U56" s="421">
        <f t="shared" si="85"/>
        <v>0</v>
      </c>
      <c r="V56" s="420"/>
      <c r="W56" s="420"/>
      <c r="X56" s="421">
        <f t="shared" si="86"/>
        <v>0</v>
      </c>
      <c r="Y56" s="644"/>
      <c r="Z56" s="644"/>
      <c r="AA56" s="636">
        <f t="shared" si="87"/>
        <v>0</v>
      </c>
      <c r="AB56" s="420"/>
      <c r="AC56" s="420"/>
      <c r="AD56" s="421">
        <f t="shared" si="88"/>
        <v>0</v>
      </c>
      <c r="AE56" s="420"/>
      <c r="AF56" s="420"/>
      <c r="AG56" s="421">
        <f t="shared" si="89"/>
        <v>0</v>
      </c>
      <c r="AH56" s="420"/>
      <c r="AI56" s="420"/>
      <c r="AJ56" s="421">
        <f t="shared" si="90"/>
        <v>0</v>
      </c>
      <c r="AK56" s="420"/>
      <c r="AL56" s="420"/>
      <c r="AM56" s="421">
        <f t="shared" si="91"/>
        <v>0</v>
      </c>
      <c r="AN56" s="420"/>
      <c r="AO56" s="420"/>
      <c r="AP56" s="421">
        <f t="shared" si="92"/>
        <v>0</v>
      </c>
      <c r="AQ56" s="420"/>
      <c r="AR56" s="420"/>
      <c r="AS56" s="421">
        <f t="shared" si="93"/>
        <v>0</v>
      </c>
      <c r="AT56" s="420"/>
      <c r="AU56" s="420"/>
      <c r="AV56" s="421">
        <f t="shared" si="94"/>
        <v>0</v>
      </c>
      <c r="AW56" s="449"/>
    </row>
    <row r="57" spans="1:49" s="450" customFormat="1" ht="16">
      <c r="A57" s="737"/>
      <c r="B57" s="740"/>
      <c r="C57" s="415" t="s">
        <v>27</v>
      </c>
      <c r="D57" s="416">
        <f t="shared" si="79"/>
        <v>0</v>
      </c>
      <c r="E57" s="417">
        <f t="shared" si="79"/>
        <v>0</v>
      </c>
      <c r="F57" s="418">
        <f t="shared" si="80"/>
        <v>0</v>
      </c>
      <c r="G57" s="419"/>
      <c r="H57" s="420"/>
      <c r="I57" s="421">
        <f t="shared" si="81"/>
        <v>0</v>
      </c>
      <c r="J57" s="420"/>
      <c r="K57" s="420"/>
      <c r="L57" s="421">
        <f t="shared" si="82"/>
        <v>0</v>
      </c>
      <c r="M57" s="420"/>
      <c r="N57" s="420"/>
      <c r="O57" s="421">
        <f t="shared" si="83"/>
        <v>0</v>
      </c>
      <c r="P57" s="420"/>
      <c r="Q57" s="420"/>
      <c r="R57" s="421">
        <f t="shared" si="84"/>
        <v>0</v>
      </c>
      <c r="S57" s="420"/>
      <c r="T57" s="420"/>
      <c r="U57" s="421">
        <f t="shared" si="85"/>
        <v>0</v>
      </c>
      <c r="V57" s="420"/>
      <c r="W57" s="420"/>
      <c r="X57" s="421">
        <f t="shared" si="86"/>
        <v>0</v>
      </c>
      <c r="Y57" s="644"/>
      <c r="Z57" s="644"/>
      <c r="AA57" s="636">
        <f t="shared" si="87"/>
        <v>0</v>
      </c>
      <c r="AB57" s="420"/>
      <c r="AC57" s="420"/>
      <c r="AD57" s="421">
        <f t="shared" si="88"/>
        <v>0</v>
      </c>
      <c r="AE57" s="420"/>
      <c r="AF57" s="420"/>
      <c r="AG57" s="421">
        <f t="shared" si="89"/>
        <v>0</v>
      </c>
      <c r="AH57" s="420"/>
      <c r="AI57" s="420"/>
      <c r="AJ57" s="421">
        <f t="shared" si="90"/>
        <v>0</v>
      </c>
      <c r="AK57" s="420"/>
      <c r="AL57" s="420"/>
      <c r="AM57" s="421">
        <f t="shared" si="91"/>
        <v>0</v>
      </c>
      <c r="AN57" s="420"/>
      <c r="AO57" s="420"/>
      <c r="AP57" s="421">
        <f t="shared" si="92"/>
        <v>0</v>
      </c>
      <c r="AQ57" s="420"/>
      <c r="AR57" s="420"/>
      <c r="AS57" s="421">
        <f t="shared" si="93"/>
        <v>0</v>
      </c>
      <c r="AT57" s="420"/>
      <c r="AU57" s="420"/>
      <c r="AV57" s="421">
        <f t="shared" si="94"/>
        <v>0</v>
      </c>
      <c r="AW57" s="449"/>
    </row>
    <row r="58" spans="1:49" s="450" customFormat="1" ht="16">
      <c r="A58" s="737"/>
      <c r="B58" s="740"/>
      <c r="C58" s="415" t="s">
        <v>28</v>
      </c>
      <c r="D58" s="416">
        <f t="shared" si="79"/>
        <v>0</v>
      </c>
      <c r="E58" s="417">
        <f t="shared" si="79"/>
        <v>0</v>
      </c>
      <c r="F58" s="418">
        <f t="shared" si="80"/>
        <v>0</v>
      </c>
      <c r="G58" s="419"/>
      <c r="H58" s="420"/>
      <c r="I58" s="421">
        <f t="shared" si="81"/>
        <v>0</v>
      </c>
      <c r="J58" s="420"/>
      <c r="K58" s="420"/>
      <c r="L58" s="421">
        <f t="shared" si="82"/>
        <v>0</v>
      </c>
      <c r="M58" s="420"/>
      <c r="N58" s="420"/>
      <c r="O58" s="421">
        <f t="shared" si="83"/>
        <v>0</v>
      </c>
      <c r="P58" s="420"/>
      <c r="Q58" s="420"/>
      <c r="R58" s="421">
        <f t="shared" si="84"/>
        <v>0</v>
      </c>
      <c r="S58" s="420"/>
      <c r="T58" s="420"/>
      <c r="U58" s="421">
        <f t="shared" si="85"/>
        <v>0</v>
      </c>
      <c r="V58" s="420"/>
      <c r="W58" s="420"/>
      <c r="X58" s="421">
        <f t="shared" si="86"/>
        <v>0</v>
      </c>
      <c r="Y58" s="644"/>
      <c r="Z58" s="644"/>
      <c r="AA58" s="636">
        <f t="shared" si="87"/>
        <v>0</v>
      </c>
      <c r="AB58" s="420"/>
      <c r="AC58" s="420"/>
      <c r="AD58" s="421">
        <f t="shared" si="88"/>
        <v>0</v>
      </c>
      <c r="AE58" s="420"/>
      <c r="AF58" s="420"/>
      <c r="AG58" s="421">
        <f t="shared" si="89"/>
        <v>0</v>
      </c>
      <c r="AH58" s="420"/>
      <c r="AI58" s="420"/>
      <c r="AJ58" s="421">
        <f t="shared" si="90"/>
        <v>0</v>
      </c>
      <c r="AK58" s="420"/>
      <c r="AL58" s="420"/>
      <c r="AM58" s="421">
        <f t="shared" si="91"/>
        <v>0</v>
      </c>
      <c r="AN58" s="420"/>
      <c r="AO58" s="420"/>
      <c r="AP58" s="421">
        <f t="shared" si="92"/>
        <v>0</v>
      </c>
      <c r="AQ58" s="420"/>
      <c r="AR58" s="420"/>
      <c r="AS58" s="421">
        <f t="shared" si="93"/>
        <v>0</v>
      </c>
      <c r="AT58" s="420"/>
      <c r="AU58" s="420"/>
      <c r="AV58" s="421">
        <f t="shared" si="94"/>
        <v>0</v>
      </c>
      <c r="AW58" s="449"/>
    </row>
    <row r="59" spans="1:49" s="450" customFormat="1" ht="16">
      <c r="A59" s="737"/>
      <c r="B59" s="740"/>
      <c r="C59" s="415" t="s">
        <v>29</v>
      </c>
      <c r="D59" s="416">
        <f t="shared" si="79"/>
        <v>0</v>
      </c>
      <c r="E59" s="417">
        <f t="shared" si="79"/>
        <v>0</v>
      </c>
      <c r="F59" s="418">
        <f t="shared" si="80"/>
        <v>0</v>
      </c>
      <c r="G59" s="419"/>
      <c r="H59" s="420"/>
      <c r="I59" s="421">
        <f t="shared" si="81"/>
        <v>0</v>
      </c>
      <c r="J59" s="420"/>
      <c r="K59" s="420"/>
      <c r="L59" s="421">
        <f t="shared" si="82"/>
        <v>0</v>
      </c>
      <c r="M59" s="420"/>
      <c r="N59" s="420"/>
      <c r="O59" s="421">
        <f t="shared" si="83"/>
        <v>0</v>
      </c>
      <c r="P59" s="420"/>
      <c r="Q59" s="420"/>
      <c r="R59" s="421">
        <f t="shared" si="84"/>
        <v>0</v>
      </c>
      <c r="S59" s="420"/>
      <c r="T59" s="420"/>
      <c r="U59" s="421">
        <f t="shared" si="85"/>
        <v>0</v>
      </c>
      <c r="V59" s="420"/>
      <c r="W59" s="420"/>
      <c r="X59" s="421">
        <f t="shared" si="86"/>
        <v>0</v>
      </c>
      <c r="Y59" s="644"/>
      <c r="Z59" s="644"/>
      <c r="AA59" s="636">
        <f t="shared" si="87"/>
        <v>0</v>
      </c>
      <c r="AB59" s="420"/>
      <c r="AC59" s="420"/>
      <c r="AD59" s="421">
        <f t="shared" si="88"/>
        <v>0</v>
      </c>
      <c r="AE59" s="420"/>
      <c r="AF59" s="420"/>
      <c r="AG59" s="421">
        <f t="shared" si="89"/>
        <v>0</v>
      </c>
      <c r="AH59" s="420"/>
      <c r="AI59" s="420"/>
      <c r="AJ59" s="421">
        <f t="shared" si="90"/>
        <v>0</v>
      </c>
      <c r="AK59" s="420"/>
      <c r="AL59" s="420"/>
      <c r="AM59" s="421">
        <f t="shared" si="91"/>
        <v>0</v>
      </c>
      <c r="AN59" s="420"/>
      <c r="AO59" s="420"/>
      <c r="AP59" s="421">
        <f t="shared" si="92"/>
        <v>0</v>
      </c>
      <c r="AQ59" s="420"/>
      <c r="AR59" s="420"/>
      <c r="AS59" s="421">
        <f t="shared" si="93"/>
        <v>0</v>
      </c>
      <c r="AT59" s="420"/>
      <c r="AU59" s="420"/>
      <c r="AV59" s="421">
        <f t="shared" si="94"/>
        <v>0</v>
      </c>
      <c r="AW59" s="449"/>
    </row>
    <row r="60" spans="1:49" s="450" customFormat="1" ht="16">
      <c r="A60" s="737"/>
      <c r="B60" s="740"/>
      <c r="C60" s="415" t="s">
        <v>30</v>
      </c>
      <c r="D60" s="416">
        <f t="shared" si="79"/>
        <v>0</v>
      </c>
      <c r="E60" s="417">
        <f t="shared" si="79"/>
        <v>0</v>
      </c>
      <c r="F60" s="418">
        <f t="shared" si="80"/>
        <v>0</v>
      </c>
      <c r="G60" s="419"/>
      <c r="H60" s="420"/>
      <c r="I60" s="421">
        <f t="shared" si="81"/>
        <v>0</v>
      </c>
      <c r="J60" s="420"/>
      <c r="K60" s="420"/>
      <c r="L60" s="421">
        <f t="shared" si="82"/>
        <v>0</v>
      </c>
      <c r="M60" s="420"/>
      <c r="N60" s="420"/>
      <c r="O60" s="421">
        <f t="shared" si="83"/>
        <v>0</v>
      </c>
      <c r="P60" s="420"/>
      <c r="Q60" s="420"/>
      <c r="R60" s="421">
        <f t="shared" si="84"/>
        <v>0</v>
      </c>
      <c r="S60" s="420"/>
      <c r="T60" s="420"/>
      <c r="U60" s="421">
        <f t="shared" si="85"/>
        <v>0</v>
      </c>
      <c r="V60" s="420"/>
      <c r="W60" s="420"/>
      <c r="X60" s="421">
        <f t="shared" si="86"/>
        <v>0</v>
      </c>
      <c r="Y60" s="644"/>
      <c r="Z60" s="644"/>
      <c r="AA60" s="636">
        <f t="shared" si="87"/>
        <v>0</v>
      </c>
      <c r="AB60" s="420"/>
      <c r="AC60" s="420"/>
      <c r="AD60" s="421">
        <f t="shared" si="88"/>
        <v>0</v>
      </c>
      <c r="AE60" s="420"/>
      <c r="AF60" s="420"/>
      <c r="AG60" s="421">
        <f t="shared" si="89"/>
        <v>0</v>
      </c>
      <c r="AH60" s="420"/>
      <c r="AI60" s="420"/>
      <c r="AJ60" s="421">
        <f t="shared" si="90"/>
        <v>0</v>
      </c>
      <c r="AK60" s="420"/>
      <c r="AL60" s="420"/>
      <c r="AM60" s="421">
        <f t="shared" si="91"/>
        <v>0</v>
      </c>
      <c r="AN60" s="420"/>
      <c r="AO60" s="420"/>
      <c r="AP60" s="421">
        <f t="shared" si="92"/>
        <v>0</v>
      </c>
      <c r="AQ60" s="420"/>
      <c r="AR60" s="420"/>
      <c r="AS60" s="421">
        <f t="shared" si="93"/>
        <v>0</v>
      </c>
      <c r="AT60" s="420"/>
      <c r="AU60" s="420"/>
      <c r="AV60" s="421">
        <f t="shared" si="94"/>
        <v>0</v>
      </c>
      <c r="AW60" s="449"/>
    </row>
    <row r="61" spans="1:49" s="450" customFormat="1" ht="16">
      <c r="A61" s="737"/>
      <c r="B61" s="740"/>
      <c r="C61" s="415" t="s">
        <v>31</v>
      </c>
      <c r="D61" s="416">
        <f t="shared" si="79"/>
        <v>0</v>
      </c>
      <c r="E61" s="417">
        <f t="shared" si="79"/>
        <v>0</v>
      </c>
      <c r="F61" s="418">
        <f t="shared" si="80"/>
        <v>0</v>
      </c>
      <c r="G61" s="419"/>
      <c r="H61" s="420"/>
      <c r="I61" s="421">
        <f t="shared" si="81"/>
        <v>0</v>
      </c>
      <c r="J61" s="420"/>
      <c r="K61" s="420"/>
      <c r="L61" s="421">
        <f t="shared" si="82"/>
        <v>0</v>
      </c>
      <c r="M61" s="420"/>
      <c r="N61" s="420"/>
      <c r="O61" s="421">
        <f t="shared" si="83"/>
        <v>0</v>
      </c>
      <c r="P61" s="420"/>
      <c r="Q61" s="420"/>
      <c r="R61" s="421">
        <f t="shared" si="84"/>
        <v>0</v>
      </c>
      <c r="S61" s="420"/>
      <c r="T61" s="420"/>
      <c r="U61" s="421">
        <f t="shared" si="85"/>
        <v>0</v>
      </c>
      <c r="V61" s="420"/>
      <c r="W61" s="420"/>
      <c r="X61" s="421">
        <f t="shared" si="86"/>
        <v>0</v>
      </c>
      <c r="Y61" s="644"/>
      <c r="Z61" s="644"/>
      <c r="AA61" s="636">
        <f t="shared" si="87"/>
        <v>0</v>
      </c>
      <c r="AB61" s="420"/>
      <c r="AC61" s="420"/>
      <c r="AD61" s="421">
        <f t="shared" si="88"/>
        <v>0</v>
      </c>
      <c r="AE61" s="420"/>
      <c r="AF61" s="420"/>
      <c r="AG61" s="421">
        <f t="shared" si="89"/>
        <v>0</v>
      </c>
      <c r="AH61" s="420"/>
      <c r="AI61" s="420"/>
      <c r="AJ61" s="421">
        <f t="shared" si="90"/>
        <v>0</v>
      </c>
      <c r="AK61" s="420"/>
      <c r="AL61" s="420"/>
      <c r="AM61" s="421">
        <f t="shared" si="91"/>
        <v>0</v>
      </c>
      <c r="AN61" s="420"/>
      <c r="AO61" s="420"/>
      <c r="AP61" s="421">
        <f t="shared" si="92"/>
        <v>0</v>
      </c>
      <c r="AQ61" s="420"/>
      <c r="AR61" s="420"/>
      <c r="AS61" s="421">
        <f t="shared" si="93"/>
        <v>0</v>
      </c>
      <c r="AT61" s="420"/>
      <c r="AU61" s="420"/>
      <c r="AV61" s="421">
        <f t="shared" si="94"/>
        <v>0</v>
      </c>
      <c r="AW61" s="449"/>
    </row>
    <row r="62" spans="1:49" s="450" customFormat="1" ht="16">
      <c r="A62" s="737"/>
      <c r="B62" s="740"/>
      <c r="C62" s="415" t="s">
        <v>32</v>
      </c>
      <c r="D62" s="416">
        <f t="shared" si="79"/>
        <v>0</v>
      </c>
      <c r="E62" s="417">
        <f t="shared" si="79"/>
        <v>0</v>
      </c>
      <c r="F62" s="418">
        <f t="shared" si="80"/>
        <v>0</v>
      </c>
      <c r="G62" s="419"/>
      <c r="H62" s="420"/>
      <c r="I62" s="421">
        <f t="shared" si="81"/>
        <v>0</v>
      </c>
      <c r="J62" s="420"/>
      <c r="K62" s="420"/>
      <c r="L62" s="421">
        <f t="shared" si="82"/>
        <v>0</v>
      </c>
      <c r="M62" s="420"/>
      <c r="N62" s="420"/>
      <c r="O62" s="421">
        <f t="shared" si="83"/>
        <v>0</v>
      </c>
      <c r="P62" s="420"/>
      <c r="Q62" s="420"/>
      <c r="R62" s="421">
        <f t="shared" si="84"/>
        <v>0</v>
      </c>
      <c r="S62" s="420"/>
      <c r="T62" s="420"/>
      <c r="U62" s="421">
        <f t="shared" si="85"/>
        <v>0</v>
      </c>
      <c r="V62" s="420"/>
      <c r="W62" s="420"/>
      <c r="X62" s="421">
        <f t="shared" si="86"/>
        <v>0</v>
      </c>
      <c r="Y62" s="644"/>
      <c r="Z62" s="644"/>
      <c r="AA62" s="636">
        <f t="shared" si="87"/>
        <v>0</v>
      </c>
      <c r="AB62" s="420"/>
      <c r="AC62" s="420"/>
      <c r="AD62" s="421">
        <f t="shared" si="88"/>
        <v>0</v>
      </c>
      <c r="AE62" s="420"/>
      <c r="AF62" s="420"/>
      <c r="AG62" s="421">
        <f t="shared" si="89"/>
        <v>0</v>
      </c>
      <c r="AH62" s="420"/>
      <c r="AI62" s="420"/>
      <c r="AJ62" s="421">
        <f t="shared" si="90"/>
        <v>0</v>
      </c>
      <c r="AK62" s="420"/>
      <c r="AL62" s="420"/>
      <c r="AM62" s="421">
        <f t="shared" si="91"/>
        <v>0</v>
      </c>
      <c r="AN62" s="420"/>
      <c r="AO62" s="420"/>
      <c r="AP62" s="421">
        <f t="shared" si="92"/>
        <v>0</v>
      </c>
      <c r="AQ62" s="420"/>
      <c r="AR62" s="420"/>
      <c r="AS62" s="421">
        <f t="shared" si="93"/>
        <v>0</v>
      </c>
      <c r="AT62" s="420"/>
      <c r="AU62" s="420"/>
      <c r="AV62" s="421">
        <f t="shared" si="94"/>
        <v>0</v>
      </c>
      <c r="AW62" s="449"/>
    </row>
    <row r="63" spans="1:49" s="450" customFormat="1" ht="16">
      <c r="A63" s="737"/>
      <c r="B63" s="740"/>
      <c r="C63" s="415" t="s">
        <v>33</v>
      </c>
      <c r="D63" s="416">
        <f t="shared" si="79"/>
        <v>0</v>
      </c>
      <c r="E63" s="417">
        <f t="shared" si="79"/>
        <v>0</v>
      </c>
      <c r="F63" s="418">
        <f t="shared" si="80"/>
        <v>0</v>
      </c>
      <c r="G63" s="419"/>
      <c r="H63" s="420"/>
      <c r="I63" s="421">
        <f t="shared" si="81"/>
        <v>0</v>
      </c>
      <c r="J63" s="420"/>
      <c r="K63" s="420"/>
      <c r="L63" s="421">
        <f t="shared" si="82"/>
        <v>0</v>
      </c>
      <c r="M63" s="420"/>
      <c r="N63" s="420"/>
      <c r="O63" s="421">
        <f t="shared" si="83"/>
        <v>0</v>
      </c>
      <c r="P63" s="420"/>
      <c r="Q63" s="420"/>
      <c r="R63" s="421">
        <f t="shared" si="84"/>
        <v>0</v>
      </c>
      <c r="S63" s="420"/>
      <c r="T63" s="420"/>
      <c r="U63" s="421">
        <f t="shared" si="85"/>
        <v>0</v>
      </c>
      <c r="V63" s="420"/>
      <c r="W63" s="420"/>
      <c r="X63" s="421">
        <f t="shared" si="86"/>
        <v>0</v>
      </c>
      <c r="Y63" s="644"/>
      <c r="Z63" s="644"/>
      <c r="AA63" s="636">
        <f t="shared" si="87"/>
        <v>0</v>
      </c>
      <c r="AB63" s="420"/>
      <c r="AC63" s="420"/>
      <c r="AD63" s="421">
        <f t="shared" si="88"/>
        <v>0</v>
      </c>
      <c r="AE63" s="420"/>
      <c r="AF63" s="420"/>
      <c r="AG63" s="421">
        <f t="shared" si="89"/>
        <v>0</v>
      </c>
      <c r="AH63" s="420"/>
      <c r="AI63" s="420"/>
      <c r="AJ63" s="421">
        <f t="shared" si="90"/>
        <v>0</v>
      </c>
      <c r="AK63" s="420"/>
      <c r="AL63" s="420"/>
      <c r="AM63" s="421">
        <f t="shared" si="91"/>
        <v>0</v>
      </c>
      <c r="AN63" s="420"/>
      <c r="AO63" s="420"/>
      <c r="AP63" s="421">
        <f t="shared" si="92"/>
        <v>0</v>
      </c>
      <c r="AQ63" s="420"/>
      <c r="AR63" s="420"/>
      <c r="AS63" s="421">
        <f t="shared" si="93"/>
        <v>0</v>
      </c>
      <c r="AT63" s="420"/>
      <c r="AU63" s="420"/>
      <c r="AV63" s="421">
        <f t="shared" si="94"/>
        <v>0</v>
      </c>
      <c r="AW63" s="449"/>
    </row>
    <row r="64" spans="1:49" s="452" customFormat="1" ht="17" thickBot="1">
      <c r="A64" s="738"/>
      <c r="B64" s="741"/>
      <c r="C64" s="422" t="s">
        <v>34</v>
      </c>
      <c r="D64" s="423">
        <f t="shared" si="79"/>
        <v>0</v>
      </c>
      <c r="E64" s="424">
        <f t="shared" si="79"/>
        <v>0</v>
      </c>
      <c r="F64" s="425">
        <f t="shared" si="80"/>
        <v>0</v>
      </c>
      <c r="G64" s="426"/>
      <c r="H64" s="427"/>
      <c r="I64" s="428">
        <f t="shared" si="81"/>
        <v>0</v>
      </c>
      <c r="J64" s="427"/>
      <c r="K64" s="427"/>
      <c r="L64" s="428">
        <f t="shared" si="82"/>
        <v>0</v>
      </c>
      <c r="M64" s="427"/>
      <c r="N64" s="427"/>
      <c r="O64" s="428">
        <f t="shared" si="83"/>
        <v>0</v>
      </c>
      <c r="P64" s="427"/>
      <c r="Q64" s="427"/>
      <c r="R64" s="428">
        <f t="shared" si="84"/>
        <v>0</v>
      </c>
      <c r="S64" s="427"/>
      <c r="T64" s="427"/>
      <c r="U64" s="428">
        <f t="shared" si="85"/>
        <v>0</v>
      </c>
      <c r="V64" s="427"/>
      <c r="W64" s="427"/>
      <c r="X64" s="428">
        <f t="shared" si="86"/>
        <v>0</v>
      </c>
      <c r="Y64" s="645"/>
      <c r="Z64" s="645"/>
      <c r="AA64" s="637">
        <f t="shared" si="87"/>
        <v>0</v>
      </c>
      <c r="AB64" s="427"/>
      <c r="AC64" s="427"/>
      <c r="AD64" s="428">
        <f t="shared" si="88"/>
        <v>0</v>
      </c>
      <c r="AE64" s="427"/>
      <c r="AF64" s="427"/>
      <c r="AG64" s="428">
        <f t="shared" si="89"/>
        <v>0</v>
      </c>
      <c r="AH64" s="427"/>
      <c r="AI64" s="427"/>
      <c r="AJ64" s="428">
        <f t="shared" si="90"/>
        <v>0</v>
      </c>
      <c r="AK64" s="427"/>
      <c r="AL64" s="427"/>
      <c r="AM64" s="428">
        <f t="shared" si="91"/>
        <v>0</v>
      </c>
      <c r="AN64" s="427"/>
      <c r="AO64" s="427"/>
      <c r="AP64" s="428">
        <f t="shared" si="92"/>
        <v>0</v>
      </c>
      <c r="AQ64" s="427"/>
      <c r="AR64" s="427"/>
      <c r="AS64" s="428">
        <f t="shared" si="93"/>
        <v>0</v>
      </c>
      <c r="AT64" s="427"/>
      <c r="AU64" s="427"/>
      <c r="AV64" s="428">
        <f t="shared" si="94"/>
        <v>0</v>
      </c>
      <c r="AW64" s="451"/>
    </row>
    <row r="65" spans="1:49" s="450" customFormat="1" ht="17" thickBot="1">
      <c r="A65" s="453"/>
      <c r="B65" s="454"/>
      <c r="C65" s="455"/>
      <c r="D65" s="454"/>
      <c r="E65" s="454"/>
      <c r="F65" s="456" t="s">
        <v>107</v>
      </c>
      <c r="G65" s="457"/>
      <c r="H65" s="457"/>
      <c r="I65" s="458"/>
      <c r="J65" s="457"/>
      <c r="K65" s="457"/>
      <c r="L65" s="458"/>
      <c r="M65" s="457"/>
      <c r="N65" s="457"/>
      <c r="O65" s="458"/>
      <c r="P65" s="457"/>
      <c r="Q65" s="457"/>
      <c r="R65" s="458"/>
      <c r="S65" s="457"/>
      <c r="T65" s="457"/>
      <c r="U65" s="458"/>
      <c r="V65" s="457"/>
      <c r="W65" s="457"/>
      <c r="X65" s="458"/>
      <c r="Y65" s="646"/>
      <c r="Z65" s="646"/>
      <c r="AA65" s="647"/>
      <c r="AB65" s="457"/>
      <c r="AC65" s="457"/>
      <c r="AD65" s="458"/>
      <c r="AE65" s="457"/>
      <c r="AF65" s="457"/>
      <c r="AG65" s="458"/>
      <c r="AH65" s="457"/>
      <c r="AI65" s="457"/>
      <c r="AJ65" s="458"/>
      <c r="AK65" s="457"/>
      <c r="AL65" s="457"/>
      <c r="AM65" s="458"/>
      <c r="AN65" s="457"/>
      <c r="AO65" s="457"/>
      <c r="AP65" s="458"/>
      <c r="AQ65" s="457"/>
      <c r="AR65" s="457"/>
      <c r="AS65" s="458"/>
      <c r="AT65" s="457"/>
      <c r="AU65" s="457"/>
      <c r="AV65" s="458"/>
      <c r="AW65" s="449"/>
    </row>
    <row r="66" spans="1:49" s="450" customFormat="1" ht="16">
      <c r="A66" s="732" t="s">
        <v>322</v>
      </c>
      <c r="B66" s="734" t="s">
        <v>37</v>
      </c>
      <c r="C66" s="459" t="s">
        <v>25</v>
      </c>
      <c r="D66" s="460">
        <f t="shared" ref="D66:D75" si="95">G66+J66+M66+P66+S66+V66+Y66+AB66+AE66+AH66+AK66+AN66+AQ66+AT66</f>
        <v>326069</v>
      </c>
      <c r="E66" s="461">
        <f t="shared" ref="E66:E81" si="96">H66+K66+N66+Q66+T66+W66+Z66+AC66+AF66+AI66+AL66+AO66+AR66+AU66</f>
        <v>326069</v>
      </c>
      <c r="F66" s="462">
        <f t="shared" ref="F66:F129" si="97">I66+L66+O66+R66+U66+X66+AA66+AD66+AG66+AJ66+AM66+AP66+AS66+AV66</f>
        <v>0</v>
      </c>
      <c r="G66" s="463">
        <f t="shared" ref="G66:G75" si="98">G5</f>
        <v>1000</v>
      </c>
      <c r="H66" s="464">
        <f t="shared" ref="H66:H75" si="99">H5*(1+$AW$66)</f>
        <v>1000</v>
      </c>
      <c r="I66" s="465">
        <f>H66-G66</f>
        <v>0</v>
      </c>
      <c r="J66" s="464">
        <f t="shared" ref="J66:J75" si="100">J5</f>
        <v>5000</v>
      </c>
      <c r="K66" s="464">
        <f t="shared" ref="K66:K75" si="101">K5*(1+$AW$66)</f>
        <v>5000</v>
      </c>
      <c r="L66" s="465">
        <f t="shared" ref="L66:L75" si="102">K66-J66</f>
        <v>0</v>
      </c>
      <c r="M66" s="464">
        <f t="shared" ref="M66:M75" si="103">M5</f>
        <v>250</v>
      </c>
      <c r="N66" s="464">
        <f t="shared" ref="N66:N75" si="104">N5*(1+$AW$66)</f>
        <v>250</v>
      </c>
      <c r="O66" s="465">
        <f t="shared" ref="O66:O75" si="105">N66-M66</f>
        <v>0</v>
      </c>
      <c r="P66" s="464">
        <f t="shared" ref="P66:P75" si="106">P5</f>
        <v>107891</v>
      </c>
      <c r="Q66" s="464">
        <f t="shared" ref="Q66:Q75" si="107">Q5*(1+$AW$66)</f>
        <v>107891</v>
      </c>
      <c r="R66" s="465">
        <f t="shared" ref="R66:R75" si="108">Q66-P66</f>
        <v>0</v>
      </c>
      <c r="S66" s="464">
        <f t="shared" ref="S66:S75" si="109">S5</f>
        <v>10</v>
      </c>
      <c r="T66" s="464">
        <f t="shared" ref="T66:T75" si="110">T5*(1+$AW$66)</f>
        <v>10</v>
      </c>
      <c r="U66" s="465">
        <f t="shared" ref="U66:U75" si="111">T66-S66</f>
        <v>0</v>
      </c>
      <c r="V66" s="464">
        <f t="shared" ref="V66:V75" si="112">V5</f>
        <v>100000</v>
      </c>
      <c r="W66" s="464">
        <f t="shared" ref="W66:W75" si="113">W5*(1+$AW$66)</f>
        <v>100000</v>
      </c>
      <c r="X66" s="465">
        <f t="shared" ref="X66:X75" si="114">W66-V66</f>
        <v>0</v>
      </c>
      <c r="Y66" s="648">
        <f t="shared" ref="Y66:Y75" si="115">Y5</f>
        <v>0</v>
      </c>
      <c r="Z66" s="648">
        <f t="shared" ref="Z66:Z75" si="116">Z5*(1+$AW$66)</f>
        <v>0</v>
      </c>
      <c r="AA66" s="648">
        <f t="shared" ref="AA66:AA75" si="117">Z66-Y66</f>
        <v>0</v>
      </c>
      <c r="AB66" s="464">
        <f t="shared" ref="AB66:AB75" si="118">AB5</f>
        <v>50</v>
      </c>
      <c r="AC66" s="464">
        <f t="shared" ref="AC66:AC75" si="119">AC5*(1+$AW$66)</f>
        <v>50</v>
      </c>
      <c r="AD66" s="465">
        <f t="shared" ref="AD66:AD75" si="120">AC66-AB66</f>
        <v>0</v>
      </c>
      <c r="AE66" s="464">
        <f t="shared" ref="AE66:AE75" si="121">AE5</f>
        <v>6000</v>
      </c>
      <c r="AF66" s="464">
        <f t="shared" ref="AF66:AF75" si="122">AF5*(1+$AW$66)</f>
        <v>6000</v>
      </c>
      <c r="AG66" s="465">
        <f t="shared" ref="AG66:AG75" si="123">AF66-AE66</f>
        <v>0</v>
      </c>
      <c r="AH66" s="464">
        <f t="shared" ref="AH66:AH75" si="124">AH5</f>
        <v>5130</v>
      </c>
      <c r="AI66" s="464">
        <f t="shared" ref="AI66:AI75" si="125">AI5*(1+$AW$66)</f>
        <v>5130</v>
      </c>
      <c r="AJ66" s="465">
        <f t="shared" ref="AJ66:AJ75" si="126">AI66-AH66</f>
        <v>0</v>
      </c>
      <c r="AK66" s="464">
        <f t="shared" ref="AK66:AK75" si="127">AK5</f>
        <v>3400</v>
      </c>
      <c r="AL66" s="464">
        <f t="shared" ref="AL66:AL75" si="128">AL5*(1+$AW$66)</f>
        <v>3400</v>
      </c>
      <c r="AM66" s="465">
        <f t="shared" ref="AM66:AM75" si="129">AL66-AK66</f>
        <v>0</v>
      </c>
      <c r="AN66" s="464">
        <f t="shared" ref="AN66:AN75" si="130">AN5</f>
        <v>16000</v>
      </c>
      <c r="AO66" s="464">
        <f t="shared" ref="AO66:AO75" si="131">AO5*(1+$AW$66)</f>
        <v>16000</v>
      </c>
      <c r="AP66" s="465">
        <f t="shared" ref="AP66:AP75" si="132">AO66-AN66</f>
        <v>0</v>
      </c>
      <c r="AQ66" s="464">
        <f t="shared" ref="AQ66:AQ75" si="133">AQ5</f>
        <v>81208</v>
      </c>
      <c r="AR66" s="464">
        <f t="shared" ref="AR66:AR75" si="134">AR5*(1+$AW$66)</f>
        <v>81208</v>
      </c>
      <c r="AS66" s="465">
        <f t="shared" ref="AS66:AS75" si="135">AR66-AQ66</f>
        <v>0</v>
      </c>
      <c r="AT66" s="464">
        <f t="shared" ref="AT66:AT75" si="136">AT5</f>
        <v>130</v>
      </c>
      <c r="AU66" s="464">
        <f t="shared" ref="AU66:AU75" si="137">AU5*(1+$AW$66)</f>
        <v>130</v>
      </c>
      <c r="AV66" s="465">
        <f t="shared" ref="AV66:AV75" si="138">AU66-AT66</f>
        <v>0</v>
      </c>
      <c r="AW66" s="466">
        <f>'Analyza citlivosti - AgendovéIS'!K7</f>
        <v>0</v>
      </c>
    </row>
    <row r="67" spans="1:49" s="450" customFormat="1" ht="16">
      <c r="A67" s="732"/>
      <c r="B67" s="734"/>
      <c r="C67" s="459" t="s">
        <v>26</v>
      </c>
      <c r="D67" s="460">
        <f t="shared" si="95"/>
        <v>334748.19999999995</v>
      </c>
      <c r="E67" s="461">
        <f t="shared" si="96"/>
        <v>334748.19999999995</v>
      </c>
      <c r="F67" s="462">
        <f t="shared" si="97"/>
        <v>0</v>
      </c>
      <c r="G67" s="467">
        <f t="shared" si="98"/>
        <v>1020</v>
      </c>
      <c r="H67" s="468">
        <f t="shared" si="99"/>
        <v>1020</v>
      </c>
      <c r="I67" s="421">
        <f t="shared" ref="I67:I75" si="139">H67-G67</f>
        <v>0</v>
      </c>
      <c r="J67" s="468">
        <f t="shared" si="100"/>
        <v>5100</v>
      </c>
      <c r="K67" s="468">
        <f t="shared" si="101"/>
        <v>5100</v>
      </c>
      <c r="L67" s="421">
        <f t="shared" si="102"/>
        <v>0</v>
      </c>
      <c r="M67" s="468">
        <f t="shared" si="103"/>
        <v>255</v>
      </c>
      <c r="N67" s="468">
        <f t="shared" si="104"/>
        <v>255</v>
      </c>
      <c r="O67" s="421">
        <f t="shared" si="105"/>
        <v>0</v>
      </c>
      <c r="P67" s="468">
        <f t="shared" si="106"/>
        <v>112206.64</v>
      </c>
      <c r="Q67" s="468">
        <f t="shared" si="107"/>
        <v>112206.64</v>
      </c>
      <c r="R67" s="421">
        <f t="shared" si="108"/>
        <v>0</v>
      </c>
      <c r="S67" s="468">
        <f t="shared" si="109"/>
        <v>10.199999999999999</v>
      </c>
      <c r="T67" s="468">
        <f t="shared" si="110"/>
        <v>10.199999999999999</v>
      </c>
      <c r="U67" s="421">
        <f t="shared" si="111"/>
        <v>0</v>
      </c>
      <c r="V67" s="468">
        <f t="shared" si="112"/>
        <v>102000</v>
      </c>
      <c r="W67" s="468">
        <f t="shared" si="113"/>
        <v>102000</v>
      </c>
      <c r="X67" s="421">
        <f t="shared" si="114"/>
        <v>0</v>
      </c>
      <c r="Y67" s="636">
        <f t="shared" si="115"/>
        <v>0</v>
      </c>
      <c r="Z67" s="636">
        <f t="shared" si="116"/>
        <v>0</v>
      </c>
      <c r="AA67" s="636">
        <f t="shared" si="117"/>
        <v>0</v>
      </c>
      <c r="AB67" s="468">
        <f t="shared" si="118"/>
        <v>51</v>
      </c>
      <c r="AC67" s="468">
        <f t="shared" si="119"/>
        <v>51</v>
      </c>
      <c r="AD67" s="421">
        <f t="shared" si="120"/>
        <v>0</v>
      </c>
      <c r="AE67" s="468">
        <f t="shared" si="121"/>
        <v>6120</v>
      </c>
      <c r="AF67" s="468">
        <f t="shared" si="122"/>
        <v>6120</v>
      </c>
      <c r="AG67" s="421">
        <f t="shared" si="123"/>
        <v>0</v>
      </c>
      <c r="AH67" s="468">
        <f t="shared" si="124"/>
        <v>5232.6000000000004</v>
      </c>
      <c r="AI67" s="468">
        <f t="shared" si="125"/>
        <v>5232.6000000000004</v>
      </c>
      <c r="AJ67" s="421">
        <f t="shared" si="126"/>
        <v>0</v>
      </c>
      <c r="AK67" s="468">
        <f t="shared" si="127"/>
        <v>3468</v>
      </c>
      <c r="AL67" s="468">
        <f t="shared" si="128"/>
        <v>3468</v>
      </c>
      <c r="AM67" s="421">
        <f t="shared" si="129"/>
        <v>0</v>
      </c>
      <c r="AN67" s="468">
        <f t="shared" si="130"/>
        <v>16320</v>
      </c>
      <c r="AO67" s="468">
        <f t="shared" si="131"/>
        <v>16320</v>
      </c>
      <c r="AP67" s="421">
        <f t="shared" si="132"/>
        <v>0</v>
      </c>
      <c r="AQ67" s="468">
        <f t="shared" si="133"/>
        <v>82832.160000000003</v>
      </c>
      <c r="AR67" s="468">
        <f t="shared" si="134"/>
        <v>82832.160000000003</v>
      </c>
      <c r="AS67" s="421">
        <f t="shared" si="135"/>
        <v>0</v>
      </c>
      <c r="AT67" s="468">
        <f t="shared" si="136"/>
        <v>132.6</v>
      </c>
      <c r="AU67" s="468">
        <f t="shared" si="137"/>
        <v>132.6</v>
      </c>
      <c r="AV67" s="421">
        <f t="shared" si="138"/>
        <v>0</v>
      </c>
      <c r="AW67" s="449"/>
    </row>
    <row r="68" spans="1:49" s="450" customFormat="1" ht="16">
      <c r="A68" s="732"/>
      <c r="B68" s="734"/>
      <c r="C68" s="459" t="s">
        <v>27</v>
      </c>
      <c r="D68" s="460">
        <f t="shared" si="95"/>
        <v>343687.29679999995</v>
      </c>
      <c r="E68" s="461">
        <f t="shared" si="96"/>
        <v>343687.29679999995</v>
      </c>
      <c r="F68" s="462">
        <f t="shared" si="97"/>
        <v>0</v>
      </c>
      <c r="G68" s="467">
        <f t="shared" si="98"/>
        <v>1040.4000000000001</v>
      </c>
      <c r="H68" s="468">
        <f t="shared" si="99"/>
        <v>1040.4000000000001</v>
      </c>
      <c r="I68" s="421">
        <f t="shared" si="139"/>
        <v>0</v>
      </c>
      <c r="J68" s="468">
        <f t="shared" si="100"/>
        <v>5202</v>
      </c>
      <c r="K68" s="468">
        <f t="shared" si="101"/>
        <v>5202</v>
      </c>
      <c r="L68" s="421">
        <f t="shared" si="102"/>
        <v>0</v>
      </c>
      <c r="M68" s="468">
        <f t="shared" si="103"/>
        <v>260.10000000000002</v>
      </c>
      <c r="N68" s="468">
        <f t="shared" si="104"/>
        <v>260.10000000000002</v>
      </c>
      <c r="O68" s="421">
        <f t="shared" si="105"/>
        <v>0</v>
      </c>
      <c r="P68" s="468">
        <f t="shared" si="106"/>
        <v>116694.9056</v>
      </c>
      <c r="Q68" s="468">
        <f t="shared" si="107"/>
        <v>116694.9056</v>
      </c>
      <c r="R68" s="421">
        <f t="shared" si="108"/>
        <v>0</v>
      </c>
      <c r="S68" s="468">
        <f t="shared" si="109"/>
        <v>10.404</v>
      </c>
      <c r="T68" s="468">
        <f t="shared" si="110"/>
        <v>10.404</v>
      </c>
      <c r="U68" s="421">
        <f t="shared" si="111"/>
        <v>0</v>
      </c>
      <c r="V68" s="468">
        <f t="shared" si="112"/>
        <v>104040</v>
      </c>
      <c r="W68" s="468">
        <f t="shared" si="113"/>
        <v>104040</v>
      </c>
      <c r="X68" s="421">
        <f t="shared" si="114"/>
        <v>0</v>
      </c>
      <c r="Y68" s="636">
        <f t="shared" si="115"/>
        <v>0</v>
      </c>
      <c r="Z68" s="636">
        <f t="shared" si="116"/>
        <v>0</v>
      </c>
      <c r="AA68" s="636">
        <f t="shared" si="117"/>
        <v>0</v>
      </c>
      <c r="AB68" s="468">
        <f t="shared" si="118"/>
        <v>52.02</v>
      </c>
      <c r="AC68" s="468">
        <f t="shared" si="119"/>
        <v>52.02</v>
      </c>
      <c r="AD68" s="421">
        <f t="shared" si="120"/>
        <v>0</v>
      </c>
      <c r="AE68" s="468">
        <f t="shared" si="121"/>
        <v>6242.4000000000005</v>
      </c>
      <c r="AF68" s="468">
        <f t="shared" si="122"/>
        <v>6242.4000000000005</v>
      </c>
      <c r="AG68" s="421">
        <f t="shared" si="123"/>
        <v>0</v>
      </c>
      <c r="AH68" s="468">
        <f t="shared" si="124"/>
        <v>5337.2520000000004</v>
      </c>
      <c r="AI68" s="468">
        <f t="shared" si="125"/>
        <v>5337.2520000000004</v>
      </c>
      <c r="AJ68" s="421">
        <f t="shared" si="126"/>
        <v>0</v>
      </c>
      <c r="AK68" s="468">
        <f t="shared" si="127"/>
        <v>3537.36</v>
      </c>
      <c r="AL68" s="468">
        <f t="shared" si="128"/>
        <v>3537.36</v>
      </c>
      <c r="AM68" s="421">
        <f t="shared" si="129"/>
        <v>0</v>
      </c>
      <c r="AN68" s="468">
        <f t="shared" si="130"/>
        <v>16646.400000000001</v>
      </c>
      <c r="AO68" s="468">
        <f t="shared" si="131"/>
        <v>16646.400000000001</v>
      </c>
      <c r="AP68" s="421">
        <f t="shared" si="132"/>
        <v>0</v>
      </c>
      <c r="AQ68" s="468">
        <f t="shared" si="133"/>
        <v>84488.803200000009</v>
      </c>
      <c r="AR68" s="468">
        <f t="shared" si="134"/>
        <v>84488.803200000009</v>
      </c>
      <c r="AS68" s="421">
        <f t="shared" si="135"/>
        <v>0</v>
      </c>
      <c r="AT68" s="468">
        <f t="shared" si="136"/>
        <v>135.25200000000001</v>
      </c>
      <c r="AU68" s="468">
        <f t="shared" si="137"/>
        <v>135.25200000000001</v>
      </c>
      <c r="AV68" s="421">
        <f t="shared" si="138"/>
        <v>0</v>
      </c>
      <c r="AW68" s="449"/>
    </row>
    <row r="69" spans="1:49" s="450" customFormat="1" ht="16">
      <c r="A69" s="732"/>
      <c r="B69" s="734"/>
      <c r="C69" s="459" t="s">
        <v>28</v>
      </c>
      <c r="D69" s="460">
        <f t="shared" si="95"/>
        <v>352894.940848</v>
      </c>
      <c r="E69" s="461">
        <f t="shared" si="96"/>
        <v>352894.940848</v>
      </c>
      <c r="F69" s="462">
        <f t="shared" si="97"/>
        <v>0</v>
      </c>
      <c r="G69" s="467">
        <f t="shared" si="98"/>
        <v>1061.2080000000001</v>
      </c>
      <c r="H69" s="468">
        <f t="shared" si="99"/>
        <v>1061.2080000000001</v>
      </c>
      <c r="I69" s="421">
        <f t="shared" si="139"/>
        <v>0</v>
      </c>
      <c r="J69" s="468">
        <f t="shared" si="100"/>
        <v>5306.04</v>
      </c>
      <c r="K69" s="468">
        <f t="shared" si="101"/>
        <v>5306.04</v>
      </c>
      <c r="L69" s="421">
        <f t="shared" si="102"/>
        <v>0</v>
      </c>
      <c r="M69" s="468">
        <f t="shared" si="103"/>
        <v>265.30200000000002</v>
      </c>
      <c r="N69" s="468">
        <f t="shared" si="104"/>
        <v>265.30200000000002</v>
      </c>
      <c r="O69" s="421">
        <f t="shared" si="105"/>
        <v>0</v>
      </c>
      <c r="P69" s="468">
        <f t="shared" si="106"/>
        <v>121362.701824</v>
      </c>
      <c r="Q69" s="468">
        <f t="shared" si="107"/>
        <v>121362.701824</v>
      </c>
      <c r="R69" s="421">
        <f t="shared" si="108"/>
        <v>0</v>
      </c>
      <c r="S69" s="468">
        <f t="shared" si="109"/>
        <v>10.612080000000001</v>
      </c>
      <c r="T69" s="468">
        <f t="shared" si="110"/>
        <v>10.612080000000001</v>
      </c>
      <c r="U69" s="421">
        <f t="shared" si="111"/>
        <v>0</v>
      </c>
      <c r="V69" s="468">
        <f t="shared" si="112"/>
        <v>106120.8</v>
      </c>
      <c r="W69" s="468">
        <f t="shared" si="113"/>
        <v>106120.8</v>
      </c>
      <c r="X69" s="421">
        <f t="shared" si="114"/>
        <v>0</v>
      </c>
      <c r="Y69" s="636">
        <f t="shared" si="115"/>
        <v>0</v>
      </c>
      <c r="Z69" s="636">
        <f t="shared" si="116"/>
        <v>0</v>
      </c>
      <c r="AA69" s="636">
        <f t="shared" si="117"/>
        <v>0</v>
      </c>
      <c r="AB69" s="468">
        <f t="shared" si="118"/>
        <v>53.060400000000001</v>
      </c>
      <c r="AC69" s="468">
        <f t="shared" si="119"/>
        <v>53.060400000000001</v>
      </c>
      <c r="AD69" s="421">
        <f t="shared" si="120"/>
        <v>0</v>
      </c>
      <c r="AE69" s="468">
        <f t="shared" si="121"/>
        <v>6367.2480000000005</v>
      </c>
      <c r="AF69" s="468">
        <f t="shared" si="122"/>
        <v>6367.2480000000005</v>
      </c>
      <c r="AG69" s="421">
        <f t="shared" si="123"/>
        <v>0</v>
      </c>
      <c r="AH69" s="468">
        <f t="shared" si="124"/>
        <v>5443.9970400000002</v>
      </c>
      <c r="AI69" s="468">
        <f t="shared" si="125"/>
        <v>5443.9970400000002</v>
      </c>
      <c r="AJ69" s="421">
        <f t="shared" si="126"/>
        <v>0</v>
      </c>
      <c r="AK69" s="468">
        <f t="shared" si="127"/>
        <v>3608.1072000000004</v>
      </c>
      <c r="AL69" s="468">
        <f t="shared" si="128"/>
        <v>3608.1072000000004</v>
      </c>
      <c r="AM69" s="421">
        <f t="shared" si="129"/>
        <v>0</v>
      </c>
      <c r="AN69" s="468">
        <f t="shared" si="130"/>
        <v>16979.328000000001</v>
      </c>
      <c r="AO69" s="468">
        <f t="shared" si="131"/>
        <v>16979.328000000001</v>
      </c>
      <c r="AP69" s="421">
        <f t="shared" si="132"/>
        <v>0</v>
      </c>
      <c r="AQ69" s="468">
        <f t="shared" si="133"/>
        <v>86178.579264000015</v>
      </c>
      <c r="AR69" s="468">
        <f t="shared" si="134"/>
        <v>86178.579264000015</v>
      </c>
      <c r="AS69" s="421">
        <f t="shared" si="135"/>
        <v>0</v>
      </c>
      <c r="AT69" s="468">
        <f t="shared" si="136"/>
        <v>137.95704000000001</v>
      </c>
      <c r="AU69" s="468">
        <f t="shared" si="137"/>
        <v>137.95704000000001</v>
      </c>
      <c r="AV69" s="421">
        <f t="shared" si="138"/>
        <v>0</v>
      </c>
      <c r="AW69" s="449"/>
    </row>
    <row r="70" spans="1:49" s="450" customFormat="1" ht="16">
      <c r="A70" s="732"/>
      <c r="B70" s="734"/>
      <c r="C70" s="459" t="s">
        <v>29</v>
      </c>
      <c r="D70" s="460">
        <f t="shared" si="95"/>
        <v>362380.09370143997</v>
      </c>
      <c r="E70" s="461">
        <f t="shared" si="96"/>
        <v>362380.09370143997</v>
      </c>
      <c r="F70" s="462">
        <f t="shared" si="97"/>
        <v>0</v>
      </c>
      <c r="G70" s="467">
        <f t="shared" si="98"/>
        <v>1082.4321600000001</v>
      </c>
      <c r="H70" s="468">
        <f t="shared" si="99"/>
        <v>1082.4321600000001</v>
      </c>
      <c r="I70" s="421">
        <f t="shared" si="139"/>
        <v>0</v>
      </c>
      <c r="J70" s="468">
        <f t="shared" si="100"/>
        <v>5412.1607999999997</v>
      </c>
      <c r="K70" s="468">
        <f t="shared" si="101"/>
        <v>5412.1607999999997</v>
      </c>
      <c r="L70" s="421">
        <f t="shared" si="102"/>
        <v>0</v>
      </c>
      <c r="M70" s="468">
        <f t="shared" si="103"/>
        <v>270.60804000000002</v>
      </c>
      <c r="N70" s="468">
        <f t="shared" si="104"/>
        <v>270.60804000000002</v>
      </c>
      <c r="O70" s="421">
        <f t="shared" si="105"/>
        <v>0</v>
      </c>
      <c r="P70" s="468">
        <f t="shared" si="106"/>
        <v>126217.20989696</v>
      </c>
      <c r="Q70" s="468">
        <f t="shared" si="107"/>
        <v>126217.20989696</v>
      </c>
      <c r="R70" s="421">
        <f t="shared" si="108"/>
        <v>0</v>
      </c>
      <c r="S70" s="468">
        <f t="shared" si="109"/>
        <v>10.824321600000001</v>
      </c>
      <c r="T70" s="468">
        <f t="shared" si="110"/>
        <v>10.824321600000001</v>
      </c>
      <c r="U70" s="421">
        <f t="shared" si="111"/>
        <v>0</v>
      </c>
      <c r="V70" s="468">
        <f t="shared" si="112"/>
        <v>108243.216</v>
      </c>
      <c r="W70" s="468">
        <f t="shared" si="113"/>
        <v>108243.216</v>
      </c>
      <c r="X70" s="421">
        <f t="shared" si="114"/>
        <v>0</v>
      </c>
      <c r="Y70" s="636">
        <f t="shared" si="115"/>
        <v>0</v>
      </c>
      <c r="Z70" s="636">
        <f t="shared" si="116"/>
        <v>0</v>
      </c>
      <c r="AA70" s="636">
        <f t="shared" si="117"/>
        <v>0</v>
      </c>
      <c r="AB70" s="468">
        <f t="shared" si="118"/>
        <v>54.121608000000002</v>
      </c>
      <c r="AC70" s="468">
        <f t="shared" si="119"/>
        <v>54.121608000000002</v>
      </c>
      <c r="AD70" s="421">
        <f t="shared" si="120"/>
        <v>0</v>
      </c>
      <c r="AE70" s="468">
        <f t="shared" si="121"/>
        <v>6494.5929600000009</v>
      </c>
      <c r="AF70" s="468">
        <f t="shared" si="122"/>
        <v>6494.5929600000009</v>
      </c>
      <c r="AG70" s="421">
        <f t="shared" si="123"/>
        <v>0</v>
      </c>
      <c r="AH70" s="468">
        <f t="shared" si="124"/>
        <v>5552.8769808000006</v>
      </c>
      <c r="AI70" s="468">
        <f t="shared" si="125"/>
        <v>5552.8769808000006</v>
      </c>
      <c r="AJ70" s="421">
        <f t="shared" si="126"/>
        <v>0</v>
      </c>
      <c r="AK70" s="468">
        <f t="shared" si="127"/>
        <v>3680.2693440000003</v>
      </c>
      <c r="AL70" s="468">
        <f t="shared" si="128"/>
        <v>3680.2693440000003</v>
      </c>
      <c r="AM70" s="421">
        <f t="shared" si="129"/>
        <v>0</v>
      </c>
      <c r="AN70" s="468">
        <f t="shared" si="130"/>
        <v>17318.914560000001</v>
      </c>
      <c r="AO70" s="468">
        <f t="shared" si="131"/>
        <v>17318.914560000001</v>
      </c>
      <c r="AP70" s="421">
        <f t="shared" si="132"/>
        <v>0</v>
      </c>
      <c r="AQ70" s="468">
        <f t="shared" si="133"/>
        <v>87902.15084928002</v>
      </c>
      <c r="AR70" s="468">
        <f t="shared" si="134"/>
        <v>87902.15084928002</v>
      </c>
      <c r="AS70" s="421">
        <f t="shared" si="135"/>
        <v>0</v>
      </c>
      <c r="AT70" s="468">
        <f t="shared" si="136"/>
        <v>140.71618080000002</v>
      </c>
      <c r="AU70" s="468">
        <f t="shared" si="137"/>
        <v>140.71618080000002</v>
      </c>
      <c r="AV70" s="421">
        <f t="shared" si="138"/>
        <v>0</v>
      </c>
      <c r="AW70" s="449"/>
    </row>
    <row r="71" spans="1:49" s="450" customFormat="1" ht="16">
      <c r="A71" s="732"/>
      <c r="B71" s="734"/>
      <c r="C71" s="459" t="s">
        <v>30</v>
      </c>
      <c r="D71" s="460">
        <f t="shared" si="95"/>
        <v>372152.03977340797</v>
      </c>
      <c r="E71" s="461">
        <f t="shared" si="96"/>
        <v>372152.03977340797</v>
      </c>
      <c r="F71" s="462">
        <f t="shared" si="97"/>
        <v>0</v>
      </c>
      <c r="G71" s="467">
        <f t="shared" si="98"/>
        <v>1104.0808032</v>
      </c>
      <c r="H71" s="468">
        <f t="shared" si="99"/>
        <v>1104.0808032</v>
      </c>
      <c r="I71" s="421">
        <f t="shared" si="139"/>
        <v>0</v>
      </c>
      <c r="J71" s="468">
        <f t="shared" si="100"/>
        <v>5520.4040159999995</v>
      </c>
      <c r="K71" s="468">
        <f t="shared" si="101"/>
        <v>5520.4040159999995</v>
      </c>
      <c r="L71" s="421">
        <f t="shared" si="102"/>
        <v>0</v>
      </c>
      <c r="M71" s="468">
        <f t="shared" si="103"/>
        <v>276.0202008</v>
      </c>
      <c r="N71" s="468">
        <f t="shared" si="104"/>
        <v>276.0202008</v>
      </c>
      <c r="O71" s="421">
        <f t="shared" si="105"/>
        <v>0</v>
      </c>
      <c r="P71" s="468">
        <f t="shared" si="106"/>
        <v>131265.89829283842</v>
      </c>
      <c r="Q71" s="468">
        <f t="shared" si="107"/>
        <v>131265.89829283842</v>
      </c>
      <c r="R71" s="421">
        <f t="shared" si="108"/>
        <v>0</v>
      </c>
      <c r="S71" s="468">
        <f t="shared" si="109"/>
        <v>11.040808032000001</v>
      </c>
      <c r="T71" s="468">
        <f t="shared" si="110"/>
        <v>11.040808032000001</v>
      </c>
      <c r="U71" s="421">
        <f t="shared" si="111"/>
        <v>0</v>
      </c>
      <c r="V71" s="468">
        <f t="shared" si="112"/>
        <v>110408.08032000001</v>
      </c>
      <c r="W71" s="468">
        <f t="shared" si="113"/>
        <v>110408.08032000001</v>
      </c>
      <c r="X71" s="421">
        <f t="shared" si="114"/>
        <v>0</v>
      </c>
      <c r="Y71" s="636">
        <f t="shared" si="115"/>
        <v>0</v>
      </c>
      <c r="Z71" s="636">
        <f t="shared" si="116"/>
        <v>0</v>
      </c>
      <c r="AA71" s="636">
        <f t="shared" si="117"/>
        <v>0</v>
      </c>
      <c r="AB71" s="468">
        <f t="shared" si="118"/>
        <v>55.204040160000005</v>
      </c>
      <c r="AC71" s="468">
        <f t="shared" si="119"/>
        <v>55.204040160000005</v>
      </c>
      <c r="AD71" s="421">
        <f t="shared" si="120"/>
        <v>0</v>
      </c>
      <c r="AE71" s="468">
        <f t="shared" si="121"/>
        <v>6624.4848192000009</v>
      </c>
      <c r="AF71" s="468">
        <f t="shared" si="122"/>
        <v>6624.4848192000009</v>
      </c>
      <c r="AG71" s="421">
        <f t="shared" si="123"/>
        <v>0</v>
      </c>
      <c r="AH71" s="468">
        <f t="shared" si="124"/>
        <v>5663.9345204160009</v>
      </c>
      <c r="AI71" s="468">
        <f t="shared" si="125"/>
        <v>5663.9345204160009</v>
      </c>
      <c r="AJ71" s="421">
        <f t="shared" si="126"/>
        <v>0</v>
      </c>
      <c r="AK71" s="468">
        <f t="shared" si="127"/>
        <v>3753.8747308800002</v>
      </c>
      <c r="AL71" s="468">
        <f t="shared" si="128"/>
        <v>3753.8747308800002</v>
      </c>
      <c r="AM71" s="421">
        <f t="shared" si="129"/>
        <v>0</v>
      </c>
      <c r="AN71" s="468">
        <f t="shared" si="130"/>
        <v>17665.2928512</v>
      </c>
      <c r="AO71" s="468">
        <f t="shared" si="131"/>
        <v>17665.2928512</v>
      </c>
      <c r="AP71" s="421">
        <f t="shared" si="132"/>
        <v>0</v>
      </c>
      <c r="AQ71" s="468">
        <f t="shared" si="133"/>
        <v>89660.193866265618</v>
      </c>
      <c r="AR71" s="468">
        <f t="shared" si="134"/>
        <v>89660.193866265618</v>
      </c>
      <c r="AS71" s="421">
        <f t="shared" si="135"/>
        <v>0</v>
      </c>
      <c r="AT71" s="468">
        <f t="shared" si="136"/>
        <v>143.53050441600001</v>
      </c>
      <c r="AU71" s="468">
        <f t="shared" si="137"/>
        <v>143.53050441600001</v>
      </c>
      <c r="AV71" s="421">
        <f t="shared" si="138"/>
        <v>0</v>
      </c>
      <c r="AW71" s="449"/>
    </row>
    <row r="72" spans="1:49" s="450" customFormat="1" ht="16">
      <c r="A72" s="732"/>
      <c r="B72" s="734"/>
      <c r="C72" s="459" t="s">
        <v>31</v>
      </c>
      <c r="D72" s="460">
        <f t="shared" si="95"/>
        <v>382220.39853473293</v>
      </c>
      <c r="E72" s="461">
        <f t="shared" si="96"/>
        <v>382220.39853473293</v>
      </c>
      <c r="F72" s="462">
        <f t="shared" si="97"/>
        <v>0</v>
      </c>
      <c r="G72" s="467">
        <f t="shared" si="98"/>
        <v>1126.1624192639999</v>
      </c>
      <c r="H72" s="468">
        <f t="shared" si="99"/>
        <v>1126.1624192639999</v>
      </c>
      <c r="I72" s="421">
        <f t="shared" si="139"/>
        <v>0</v>
      </c>
      <c r="J72" s="468">
        <f t="shared" si="100"/>
        <v>5630.8120963199999</v>
      </c>
      <c r="K72" s="468">
        <f t="shared" si="101"/>
        <v>5630.8120963199999</v>
      </c>
      <c r="L72" s="421">
        <f t="shared" si="102"/>
        <v>0</v>
      </c>
      <c r="M72" s="468">
        <f t="shared" si="103"/>
        <v>281.54060481599998</v>
      </c>
      <c r="N72" s="468">
        <f t="shared" si="104"/>
        <v>281.54060481599998</v>
      </c>
      <c r="O72" s="421">
        <f t="shared" si="105"/>
        <v>0</v>
      </c>
      <c r="P72" s="468">
        <f t="shared" si="106"/>
        <v>136516.53422455196</v>
      </c>
      <c r="Q72" s="468">
        <f t="shared" si="107"/>
        <v>136516.53422455196</v>
      </c>
      <c r="R72" s="421">
        <f t="shared" si="108"/>
        <v>0</v>
      </c>
      <c r="S72" s="468">
        <f t="shared" si="109"/>
        <v>11.261624192640001</v>
      </c>
      <c r="T72" s="468">
        <f t="shared" si="110"/>
        <v>11.261624192640001</v>
      </c>
      <c r="U72" s="421">
        <f t="shared" si="111"/>
        <v>0</v>
      </c>
      <c r="V72" s="468">
        <f t="shared" si="112"/>
        <v>112616.24192640001</v>
      </c>
      <c r="W72" s="468">
        <f t="shared" si="113"/>
        <v>112616.24192640001</v>
      </c>
      <c r="X72" s="421">
        <f t="shared" si="114"/>
        <v>0</v>
      </c>
      <c r="Y72" s="636">
        <f t="shared" si="115"/>
        <v>0</v>
      </c>
      <c r="Z72" s="636">
        <f t="shared" si="116"/>
        <v>0</v>
      </c>
      <c r="AA72" s="636">
        <f t="shared" si="117"/>
        <v>0</v>
      </c>
      <c r="AB72" s="468">
        <f t="shared" si="118"/>
        <v>56.308120963200004</v>
      </c>
      <c r="AC72" s="468">
        <f t="shared" si="119"/>
        <v>56.308120963200004</v>
      </c>
      <c r="AD72" s="421">
        <f t="shared" si="120"/>
        <v>0</v>
      </c>
      <c r="AE72" s="468">
        <f t="shared" si="121"/>
        <v>6756.974515584001</v>
      </c>
      <c r="AF72" s="468">
        <f t="shared" si="122"/>
        <v>6756.974515584001</v>
      </c>
      <c r="AG72" s="421">
        <f t="shared" si="123"/>
        <v>0</v>
      </c>
      <c r="AH72" s="468">
        <f t="shared" si="124"/>
        <v>5777.2132108243213</v>
      </c>
      <c r="AI72" s="468">
        <f t="shared" si="125"/>
        <v>5777.2132108243213</v>
      </c>
      <c r="AJ72" s="421">
        <f t="shared" si="126"/>
        <v>0</v>
      </c>
      <c r="AK72" s="468">
        <f t="shared" si="127"/>
        <v>3828.9522254976005</v>
      </c>
      <c r="AL72" s="468">
        <f t="shared" si="128"/>
        <v>3828.9522254976005</v>
      </c>
      <c r="AM72" s="421">
        <f t="shared" si="129"/>
        <v>0</v>
      </c>
      <c r="AN72" s="468">
        <f t="shared" si="130"/>
        <v>18018.598708223999</v>
      </c>
      <c r="AO72" s="468">
        <f t="shared" si="131"/>
        <v>18018.598708223999</v>
      </c>
      <c r="AP72" s="421">
        <f t="shared" si="132"/>
        <v>0</v>
      </c>
      <c r="AQ72" s="468">
        <f t="shared" si="133"/>
        <v>91453.397743590933</v>
      </c>
      <c r="AR72" s="468">
        <f t="shared" si="134"/>
        <v>91453.397743590933</v>
      </c>
      <c r="AS72" s="421">
        <f t="shared" si="135"/>
        <v>0</v>
      </c>
      <c r="AT72" s="468">
        <f t="shared" si="136"/>
        <v>146.40111450432002</v>
      </c>
      <c r="AU72" s="468">
        <f t="shared" si="137"/>
        <v>146.40111450432002</v>
      </c>
      <c r="AV72" s="421">
        <f t="shared" si="138"/>
        <v>0</v>
      </c>
      <c r="AW72" s="449"/>
    </row>
    <row r="73" spans="1:49" s="450" customFormat="1" ht="16">
      <c r="A73" s="732"/>
      <c r="B73" s="734"/>
      <c r="C73" s="459" t="s">
        <v>32</v>
      </c>
      <c r="D73" s="460">
        <f t="shared" si="95"/>
        <v>392595.13718991866</v>
      </c>
      <c r="E73" s="461">
        <f t="shared" si="96"/>
        <v>392595.13718991866</v>
      </c>
      <c r="F73" s="462">
        <f t="shared" si="97"/>
        <v>0</v>
      </c>
      <c r="G73" s="467">
        <f t="shared" si="98"/>
        <v>1148.68566764928</v>
      </c>
      <c r="H73" s="468">
        <f t="shared" si="99"/>
        <v>1148.68566764928</v>
      </c>
      <c r="I73" s="421">
        <f t="shared" si="139"/>
        <v>0</v>
      </c>
      <c r="J73" s="468">
        <f t="shared" si="100"/>
        <v>5743.4283382464</v>
      </c>
      <c r="K73" s="468">
        <f t="shared" si="101"/>
        <v>5743.4283382464</v>
      </c>
      <c r="L73" s="421">
        <f t="shared" si="102"/>
        <v>0</v>
      </c>
      <c r="M73" s="468">
        <f t="shared" si="103"/>
        <v>287.17141691232001</v>
      </c>
      <c r="N73" s="468">
        <f t="shared" si="104"/>
        <v>287.17141691232001</v>
      </c>
      <c r="O73" s="421">
        <f t="shared" si="105"/>
        <v>0</v>
      </c>
      <c r="P73" s="468">
        <f t="shared" si="106"/>
        <v>141977.19559353404</v>
      </c>
      <c r="Q73" s="468">
        <f t="shared" si="107"/>
        <v>141977.19559353404</v>
      </c>
      <c r="R73" s="421">
        <f t="shared" si="108"/>
        <v>0</v>
      </c>
      <c r="S73" s="468">
        <f t="shared" si="109"/>
        <v>11.486856676492801</v>
      </c>
      <c r="T73" s="468">
        <f t="shared" si="110"/>
        <v>11.486856676492801</v>
      </c>
      <c r="U73" s="421">
        <f t="shared" si="111"/>
        <v>0</v>
      </c>
      <c r="V73" s="468">
        <f t="shared" si="112"/>
        <v>114868.56676492801</v>
      </c>
      <c r="W73" s="468">
        <f t="shared" si="113"/>
        <v>114868.56676492801</v>
      </c>
      <c r="X73" s="421">
        <f t="shared" si="114"/>
        <v>0</v>
      </c>
      <c r="Y73" s="636">
        <f t="shared" si="115"/>
        <v>0</v>
      </c>
      <c r="Z73" s="636">
        <f t="shared" si="116"/>
        <v>0</v>
      </c>
      <c r="AA73" s="636">
        <f t="shared" si="117"/>
        <v>0</v>
      </c>
      <c r="AB73" s="468">
        <f t="shared" si="118"/>
        <v>57.434283382464002</v>
      </c>
      <c r="AC73" s="468">
        <f t="shared" si="119"/>
        <v>57.434283382464002</v>
      </c>
      <c r="AD73" s="421">
        <f t="shared" si="120"/>
        <v>0</v>
      </c>
      <c r="AE73" s="468">
        <f t="shared" si="121"/>
        <v>6892.1140058956807</v>
      </c>
      <c r="AF73" s="468">
        <f t="shared" si="122"/>
        <v>6892.1140058956807</v>
      </c>
      <c r="AG73" s="421">
        <f t="shared" si="123"/>
        <v>0</v>
      </c>
      <c r="AH73" s="468">
        <f t="shared" si="124"/>
        <v>5892.7574750408075</v>
      </c>
      <c r="AI73" s="468">
        <f t="shared" si="125"/>
        <v>5892.7574750408075</v>
      </c>
      <c r="AJ73" s="421">
        <f t="shared" si="126"/>
        <v>0</v>
      </c>
      <c r="AK73" s="468">
        <f t="shared" si="127"/>
        <v>3905.5312700075524</v>
      </c>
      <c r="AL73" s="468">
        <f t="shared" si="128"/>
        <v>3905.5312700075524</v>
      </c>
      <c r="AM73" s="421">
        <f t="shared" si="129"/>
        <v>0</v>
      </c>
      <c r="AN73" s="468">
        <f t="shared" si="130"/>
        <v>18378.970682388481</v>
      </c>
      <c r="AO73" s="468">
        <f t="shared" si="131"/>
        <v>18378.970682388481</v>
      </c>
      <c r="AP73" s="421">
        <f t="shared" si="132"/>
        <v>0</v>
      </c>
      <c r="AQ73" s="468">
        <f t="shared" si="133"/>
        <v>93282.465698462751</v>
      </c>
      <c r="AR73" s="468">
        <f t="shared" si="134"/>
        <v>93282.465698462751</v>
      </c>
      <c r="AS73" s="421">
        <f t="shared" si="135"/>
        <v>0</v>
      </c>
      <c r="AT73" s="468">
        <f t="shared" si="136"/>
        <v>149.32913679440642</v>
      </c>
      <c r="AU73" s="468">
        <f t="shared" si="137"/>
        <v>149.32913679440642</v>
      </c>
      <c r="AV73" s="421">
        <f t="shared" si="138"/>
        <v>0</v>
      </c>
      <c r="AW73" s="449"/>
    </row>
    <row r="74" spans="1:49" s="450" customFormat="1" ht="16">
      <c r="A74" s="732"/>
      <c r="B74" s="734"/>
      <c r="C74" s="459" t="s">
        <v>33</v>
      </c>
      <c r="D74" s="460">
        <f t="shared" si="95"/>
        <v>403286.58384558774</v>
      </c>
      <c r="E74" s="461">
        <f t="shared" si="96"/>
        <v>403286.58384558774</v>
      </c>
      <c r="F74" s="462">
        <f t="shared" si="97"/>
        <v>0</v>
      </c>
      <c r="G74" s="467">
        <f t="shared" si="98"/>
        <v>1171.6593810022657</v>
      </c>
      <c r="H74" s="468">
        <f t="shared" si="99"/>
        <v>1171.6593810022657</v>
      </c>
      <c r="I74" s="421">
        <f t="shared" si="139"/>
        <v>0</v>
      </c>
      <c r="J74" s="468">
        <f t="shared" si="100"/>
        <v>5858.2969050113279</v>
      </c>
      <c r="K74" s="468">
        <f t="shared" si="101"/>
        <v>5858.2969050113279</v>
      </c>
      <c r="L74" s="421">
        <f t="shared" si="102"/>
        <v>0</v>
      </c>
      <c r="M74" s="468">
        <f t="shared" si="103"/>
        <v>292.91484525056643</v>
      </c>
      <c r="N74" s="468">
        <f t="shared" si="104"/>
        <v>292.91484525056643</v>
      </c>
      <c r="O74" s="421">
        <f t="shared" si="105"/>
        <v>0</v>
      </c>
      <c r="P74" s="468">
        <f t="shared" si="106"/>
        <v>147656.28341727541</v>
      </c>
      <c r="Q74" s="468">
        <f t="shared" si="107"/>
        <v>147656.28341727541</v>
      </c>
      <c r="R74" s="421">
        <f t="shared" si="108"/>
        <v>0</v>
      </c>
      <c r="S74" s="468">
        <f t="shared" si="109"/>
        <v>11.716593810022657</v>
      </c>
      <c r="T74" s="468">
        <f t="shared" si="110"/>
        <v>11.716593810022657</v>
      </c>
      <c r="U74" s="421">
        <f t="shared" si="111"/>
        <v>0</v>
      </c>
      <c r="V74" s="468">
        <f t="shared" si="112"/>
        <v>117165.93810022657</v>
      </c>
      <c r="W74" s="468">
        <f t="shared" si="113"/>
        <v>117165.93810022657</v>
      </c>
      <c r="X74" s="421">
        <f t="shared" si="114"/>
        <v>0</v>
      </c>
      <c r="Y74" s="636">
        <f t="shared" si="115"/>
        <v>0</v>
      </c>
      <c r="Z74" s="636">
        <f t="shared" si="116"/>
        <v>0</v>
      </c>
      <c r="AA74" s="636">
        <f t="shared" si="117"/>
        <v>0</v>
      </c>
      <c r="AB74" s="468">
        <f t="shared" si="118"/>
        <v>58.582969050113284</v>
      </c>
      <c r="AC74" s="468">
        <f t="shared" si="119"/>
        <v>58.582969050113284</v>
      </c>
      <c r="AD74" s="421">
        <f t="shared" si="120"/>
        <v>0</v>
      </c>
      <c r="AE74" s="468">
        <f t="shared" si="121"/>
        <v>7029.9562860135948</v>
      </c>
      <c r="AF74" s="468">
        <f t="shared" si="122"/>
        <v>7029.9562860135948</v>
      </c>
      <c r="AG74" s="421">
        <f t="shared" si="123"/>
        <v>0</v>
      </c>
      <c r="AH74" s="468">
        <f t="shared" si="124"/>
        <v>6010.6126245416235</v>
      </c>
      <c r="AI74" s="468">
        <f t="shared" si="125"/>
        <v>6010.6126245416235</v>
      </c>
      <c r="AJ74" s="421">
        <f t="shared" si="126"/>
        <v>0</v>
      </c>
      <c r="AK74" s="468">
        <f t="shared" si="127"/>
        <v>3983.6418954077035</v>
      </c>
      <c r="AL74" s="468">
        <f t="shared" si="128"/>
        <v>3983.6418954077035</v>
      </c>
      <c r="AM74" s="421">
        <f t="shared" si="129"/>
        <v>0</v>
      </c>
      <c r="AN74" s="468">
        <f t="shared" si="130"/>
        <v>18746.550096036251</v>
      </c>
      <c r="AO74" s="468">
        <f t="shared" si="131"/>
        <v>18746.550096036251</v>
      </c>
      <c r="AP74" s="421">
        <f t="shared" si="132"/>
        <v>0</v>
      </c>
      <c r="AQ74" s="468">
        <f t="shared" si="133"/>
        <v>95148.115012432012</v>
      </c>
      <c r="AR74" s="468">
        <f t="shared" si="134"/>
        <v>95148.115012432012</v>
      </c>
      <c r="AS74" s="421">
        <f t="shared" si="135"/>
        <v>0</v>
      </c>
      <c r="AT74" s="468">
        <f t="shared" si="136"/>
        <v>152.31571953029456</v>
      </c>
      <c r="AU74" s="468">
        <f t="shared" si="137"/>
        <v>152.31571953029456</v>
      </c>
      <c r="AV74" s="421">
        <f t="shared" si="138"/>
        <v>0</v>
      </c>
      <c r="AW74" s="449"/>
    </row>
    <row r="75" spans="1:49" s="450" customFormat="1" ht="17" thickBot="1">
      <c r="A75" s="733"/>
      <c r="B75" s="735"/>
      <c r="C75" s="469" t="s">
        <v>34</v>
      </c>
      <c r="D75" s="470">
        <f t="shared" si="95"/>
        <v>414305.44119084498</v>
      </c>
      <c r="E75" s="471">
        <f t="shared" si="96"/>
        <v>414305.44119084498</v>
      </c>
      <c r="F75" s="472">
        <f t="shared" si="97"/>
        <v>0</v>
      </c>
      <c r="G75" s="473">
        <f t="shared" si="98"/>
        <v>1195.0925686223111</v>
      </c>
      <c r="H75" s="474">
        <f t="shared" si="99"/>
        <v>1195.0925686223111</v>
      </c>
      <c r="I75" s="428">
        <f t="shared" si="139"/>
        <v>0</v>
      </c>
      <c r="J75" s="474">
        <f t="shared" si="100"/>
        <v>5975.4628431115543</v>
      </c>
      <c r="K75" s="474">
        <f t="shared" si="101"/>
        <v>5975.4628431115543</v>
      </c>
      <c r="L75" s="428">
        <f t="shared" si="102"/>
        <v>0</v>
      </c>
      <c r="M75" s="474">
        <f t="shared" si="103"/>
        <v>298.77314215557777</v>
      </c>
      <c r="N75" s="474">
        <f t="shared" si="104"/>
        <v>298.77314215557777</v>
      </c>
      <c r="O75" s="428">
        <f t="shared" si="105"/>
        <v>0</v>
      </c>
      <c r="P75" s="474">
        <f t="shared" si="106"/>
        <v>153562.53475396644</v>
      </c>
      <c r="Q75" s="474">
        <f t="shared" si="107"/>
        <v>153562.53475396644</v>
      </c>
      <c r="R75" s="428">
        <f t="shared" si="108"/>
        <v>0</v>
      </c>
      <c r="S75" s="474">
        <f t="shared" si="109"/>
        <v>11.95092568622311</v>
      </c>
      <c r="T75" s="474">
        <f t="shared" si="110"/>
        <v>11.95092568622311</v>
      </c>
      <c r="U75" s="428">
        <f t="shared" si="111"/>
        <v>0</v>
      </c>
      <c r="V75" s="474">
        <f t="shared" si="112"/>
        <v>119509.25686223111</v>
      </c>
      <c r="W75" s="474">
        <f t="shared" si="113"/>
        <v>119509.25686223111</v>
      </c>
      <c r="X75" s="428">
        <f t="shared" si="114"/>
        <v>0</v>
      </c>
      <c r="Y75" s="637">
        <f t="shared" si="115"/>
        <v>0</v>
      </c>
      <c r="Z75" s="637">
        <f t="shared" si="116"/>
        <v>0</v>
      </c>
      <c r="AA75" s="637">
        <f t="shared" si="117"/>
        <v>0</v>
      </c>
      <c r="AB75" s="474">
        <f t="shared" si="118"/>
        <v>59.754628431115549</v>
      </c>
      <c r="AC75" s="474">
        <f t="shared" si="119"/>
        <v>59.754628431115549</v>
      </c>
      <c r="AD75" s="428">
        <f t="shared" si="120"/>
        <v>0</v>
      </c>
      <c r="AE75" s="474">
        <f t="shared" si="121"/>
        <v>7170.555411733867</v>
      </c>
      <c r="AF75" s="474">
        <f t="shared" si="122"/>
        <v>7170.555411733867</v>
      </c>
      <c r="AG75" s="428">
        <f t="shared" si="123"/>
        <v>0</v>
      </c>
      <c r="AH75" s="474">
        <f t="shared" si="124"/>
        <v>6130.8248770324562</v>
      </c>
      <c r="AI75" s="474">
        <f t="shared" si="125"/>
        <v>6130.8248770324562</v>
      </c>
      <c r="AJ75" s="428">
        <f t="shared" si="126"/>
        <v>0</v>
      </c>
      <c r="AK75" s="474">
        <f t="shared" si="127"/>
        <v>4063.3147333158577</v>
      </c>
      <c r="AL75" s="474">
        <f t="shared" si="128"/>
        <v>4063.3147333158577</v>
      </c>
      <c r="AM75" s="428">
        <f t="shared" si="129"/>
        <v>0</v>
      </c>
      <c r="AN75" s="474">
        <f t="shared" si="130"/>
        <v>19121.481097956977</v>
      </c>
      <c r="AO75" s="474">
        <f t="shared" si="131"/>
        <v>19121.481097956977</v>
      </c>
      <c r="AP75" s="428">
        <f t="shared" si="132"/>
        <v>0</v>
      </c>
      <c r="AQ75" s="474">
        <f t="shared" si="133"/>
        <v>97051.07731268066</v>
      </c>
      <c r="AR75" s="474">
        <f t="shared" si="134"/>
        <v>97051.07731268066</v>
      </c>
      <c r="AS75" s="428">
        <f t="shared" si="135"/>
        <v>0</v>
      </c>
      <c r="AT75" s="474">
        <f t="shared" si="136"/>
        <v>155.36203392090044</v>
      </c>
      <c r="AU75" s="474">
        <f t="shared" si="137"/>
        <v>155.36203392090044</v>
      </c>
      <c r="AV75" s="428">
        <f t="shared" si="138"/>
        <v>0</v>
      </c>
      <c r="AW75" s="449"/>
    </row>
    <row r="76" spans="1:49" ht="16">
      <c r="A76" s="732" t="s">
        <v>187</v>
      </c>
      <c r="B76" s="734" t="s">
        <v>13</v>
      </c>
      <c r="C76" s="459" t="s">
        <v>25</v>
      </c>
      <c r="D76" s="460">
        <f t="shared" ref="D76:D135" si="140">G76+J76+M76+P76+S76+V76+Y76+AB76+AE76+AH76+AK76+AN76+AQ76+AT76</f>
        <v>19237383.829821799</v>
      </c>
      <c r="E76" s="461">
        <f t="shared" si="96"/>
        <v>19237383.829821799</v>
      </c>
      <c r="F76" s="462">
        <f t="shared" si="97"/>
        <v>0</v>
      </c>
      <c r="G76" s="475">
        <f>G5*G35*Faktory!$D$8</f>
        <v>355612.26053639851</v>
      </c>
      <c r="H76" s="476">
        <f>((H66*G35)-(H66*((G35-H35)*(1+$AW$35))))*Faktory!$D$8</f>
        <v>355612.26053639851</v>
      </c>
      <c r="I76" s="412">
        <f>H76-G76</f>
        <v>0</v>
      </c>
      <c r="J76" s="476">
        <f>J5*J35*Faktory!$D$8</f>
        <v>512081.65517241386</v>
      </c>
      <c r="K76" s="476">
        <f>((K66*J35)-(K66*((J35-K35)*(1+$AW$35))))*Faktory!$D$8</f>
        <v>512081.65517241386</v>
      </c>
      <c r="L76" s="412">
        <f>K76-J76</f>
        <v>0</v>
      </c>
      <c r="M76" s="476">
        <f>M5*M35*Faktory!$D$8</f>
        <v>22759.184674329503</v>
      </c>
      <c r="N76" s="476">
        <f>((N66*M35)-(N66*((M35-N35)*(1+$AW$35))))*Faktory!$D$8</f>
        <v>22759.184674329503</v>
      </c>
      <c r="O76" s="412">
        <f>N76-M76</f>
        <v>0</v>
      </c>
      <c r="P76" s="476">
        <f>P5*P35*Faktory!$D$8</f>
        <v>12130225.296868538</v>
      </c>
      <c r="Q76" s="476">
        <f>((Q66*P35)-(Q66*((P35-Q35)*(1+$AW$35))))*Faktory!$D$8</f>
        <v>12130225.296868538</v>
      </c>
      <c r="R76" s="412">
        <f>Q76-P76</f>
        <v>0</v>
      </c>
      <c r="S76" s="476">
        <f>S5*S35*Faktory!$D$8</f>
        <v>16841.796659003834</v>
      </c>
      <c r="T76" s="476">
        <f>((T66*S35)-(T66*((S35-T35)*(1+$AW$35))))*Faktory!$D$8</f>
        <v>16841.796659003834</v>
      </c>
      <c r="U76" s="412">
        <f>T76-S76</f>
        <v>0</v>
      </c>
      <c r="V76" s="476">
        <f>V5*V35*Faktory!$D$8</f>
        <v>398285.73180076631</v>
      </c>
      <c r="W76" s="476">
        <f>((W66*V35)-(W66*((V35-W35)*(1+$AW$35))))*Faktory!$D$8</f>
        <v>398285.73180076631</v>
      </c>
      <c r="X76" s="412">
        <f>W76-V76</f>
        <v>0</v>
      </c>
      <c r="Y76" s="634">
        <f>Y5*Y35*Faktory!$D$8</f>
        <v>0</v>
      </c>
      <c r="Z76" s="634">
        <f>((Z66*Y35)-(Z66*((Y35-Z35)*(1+$AW$35))))*Faktory!$D$8</f>
        <v>0</v>
      </c>
      <c r="AA76" s="634">
        <f>Z76-Y76</f>
        <v>0</v>
      </c>
      <c r="AB76" s="476">
        <f>AB5*AB35*Faktory!$D$8</f>
        <v>6258.7757854406136</v>
      </c>
      <c r="AC76" s="476">
        <f>((AC66*AB35)-(AC66*((AB35-AC35)*(1+$AW$35))))*Faktory!$D$8</f>
        <v>6258.7757854406136</v>
      </c>
      <c r="AD76" s="412">
        <f>AC76-AB76</f>
        <v>0</v>
      </c>
      <c r="AE76" s="476">
        <f>AE5*AE35*Faktory!$D$8</f>
        <v>549634.30988505762</v>
      </c>
      <c r="AF76" s="476">
        <f>((AF66*AE35)-(AF66*((AE35-AF35)*(1+$AW$35))))*Faktory!$D$8</f>
        <v>549634.30988505762</v>
      </c>
      <c r="AG76" s="412">
        <f>AF76-AE76</f>
        <v>0</v>
      </c>
      <c r="AH76" s="476">
        <f>AH5*AH35*Faktory!$D$8</f>
        <v>291886.54344827589</v>
      </c>
      <c r="AI76" s="476">
        <f>((AI66*AH35)-(AI66*((AH35-AI35)*(1+$AW$35))))*Faktory!$D$8</f>
        <v>291886.54344827589</v>
      </c>
      <c r="AJ76" s="412">
        <f>AI76-AH76</f>
        <v>0</v>
      </c>
      <c r="AK76" s="476">
        <f>AK5*AK35*Faktory!$D$8</f>
        <v>125744.4953256705</v>
      </c>
      <c r="AL76" s="476">
        <f>((AL66*AK35)-(AL66*((AK35-AL35)*(1+$AW$35))))*Faktory!$D$8</f>
        <v>125744.4953256705</v>
      </c>
      <c r="AM76" s="412">
        <f>AL76-AK76</f>
        <v>0</v>
      </c>
      <c r="AN76" s="476">
        <f>AN5*AN35*Faktory!$D$8</f>
        <v>409665.32413793105</v>
      </c>
      <c r="AO76" s="476">
        <f>((AO66*AN35)-(AO66*((AN35-AO35)*(1+$AW$35))))*Faktory!$D$8</f>
        <v>409665.32413793105</v>
      </c>
      <c r="AP76" s="412">
        <f>AO76-AN76</f>
        <v>0</v>
      </c>
      <c r="AQ76" s="476">
        <f>AQ5*AQ35*Faktory!$D$8</f>
        <v>4389541.1889532572</v>
      </c>
      <c r="AR76" s="476">
        <f>((AR66*AQ35)-(AR66*((AQ35-AR35)*(1+$AW$35))))*Faktory!$D$8</f>
        <v>4389541.1889532572</v>
      </c>
      <c r="AS76" s="412">
        <f>AR76-AQ76</f>
        <v>0</v>
      </c>
      <c r="AT76" s="476">
        <f>AT5*AT35*Faktory!$D$8</f>
        <v>28847.266574712645</v>
      </c>
      <c r="AU76" s="476">
        <f>((AU66*AT35)-(AU66*((AT35-AU35)*(1+$AW$35))))*Faktory!$D$8</f>
        <v>28847.266574712645</v>
      </c>
      <c r="AV76" s="412">
        <f>AU76-AT76</f>
        <v>0</v>
      </c>
    </row>
    <row r="77" spans="1:49" ht="16">
      <c r="A77" s="732"/>
      <c r="B77" s="734"/>
      <c r="C77" s="459" t="s">
        <v>26</v>
      </c>
      <c r="D77" s="460">
        <f t="shared" si="140"/>
        <v>19864736.012355603</v>
      </c>
      <c r="E77" s="461">
        <f t="shared" si="96"/>
        <v>19864736.012355603</v>
      </c>
      <c r="F77" s="462">
        <f t="shared" si="97"/>
        <v>0</v>
      </c>
      <c r="G77" s="467">
        <f>G6*G36*Faktory!$D$8</f>
        <v>362724.50574712647</v>
      </c>
      <c r="H77" s="468">
        <f>((H67*G36)-(H67*((G36-H36)*(1+$AW$35))))*Faktory!$D$8</f>
        <v>362724.50574712647</v>
      </c>
      <c r="I77" s="421">
        <f t="shared" ref="I77:I95" si="141">H77-G77</f>
        <v>0</v>
      </c>
      <c r="J77" s="468">
        <f>J6*J36*Faktory!$D$8</f>
        <v>522323.28827586211</v>
      </c>
      <c r="K77" s="468">
        <f>((K67*J36)-(K67*((J36-K36)*(1+$AW$35))))*Faktory!$D$8</f>
        <v>522323.28827586211</v>
      </c>
      <c r="L77" s="421">
        <f t="shared" ref="L77:L95" si="142">K77-J77</f>
        <v>0</v>
      </c>
      <c r="M77" s="468">
        <f>M6*M36*Faktory!$D$8</f>
        <v>23214.368367816092</v>
      </c>
      <c r="N77" s="468">
        <f>((N67*M36)-(N67*((M36-N36)*(1+$AW$35))))*Faktory!$D$8</f>
        <v>23214.368367816092</v>
      </c>
      <c r="O77" s="421">
        <f t="shared" ref="O77:O95" si="143">N77-M77</f>
        <v>0</v>
      </c>
      <c r="P77" s="468">
        <f>P6*P36*Faktory!$D$8</f>
        <v>12615434.308743279</v>
      </c>
      <c r="Q77" s="468">
        <f>((Q67*P36)-(Q67*((P36-Q36)*(1+$AW$35))))*Faktory!$D$8</f>
        <v>12615434.308743279</v>
      </c>
      <c r="R77" s="421">
        <f t="shared" ref="R77:R95" si="144">Q77-P77</f>
        <v>0</v>
      </c>
      <c r="S77" s="468">
        <f>S6*S36*Faktory!$D$8</f>
        <v>17178.632592183909</v>
      </c>
      <c r="T77" s="468">
        <f>((T67*S36)-(T67*((S36-T36)*(1+$AW$35))))*Faktory!$D$8</f>
        <v>17178.632592183909</v>
      </c>
      <c r="U77" s="421">
        <f t="shared" ref="U77:U95" si="145">T77-S77</f>
        <v>0</v>
      </c>
      <c r="V77" s="468">
        <f>V6*V36*Faktory!$D$8</f>
        <v>406251.44643678167</v>
      </c>
      <c r="W77" s="468">
        <f>((W67*V36)-(W67*((V36-W36)*(1+$AW$35))))*Faktory!$D$8</f>
        <v>406251.44643678167</v>
      </c>
      <c r="X77" s="421">
        <f t="shared" ref="X77:X95" si="146">W77-V77</f>
        <v>0</v>
      </c>
      <c r="Y77" s="636">
        <f>Y6*Y36*Faktory!$D$8</f>
        <v>0</v>
      </c>
      <c r="Z77" s="636">
        <f>((Z67*Y36)-(Z67*((Y36-Z36)*(1+$AW$35))))*Faktory!$D$8</f>
        <v>0</v>
      </c>
      <c r="AA77" s="636">
        <f t="shared" ref="AA77:AA95" si="147">Z77-Y77</f>
        <v>0</v>
      </c>
      <c r="AB77" s="468">
        <f>AB6*AB36*Faktory!$D$8</f>
        <v>6383.9513011494255</v>
      </c>
      <c r="AC77" s="468">
        <f>((AC67*AB36)-(AC67*((AB36-AC36)*(1+$AW$35))))*Faktory!$D$8</f>
        <v>6383.9513011494255</v>
      </c>
      <c r="AD77" s="421">
        <f t="shared" ref="AD77:AD95" si="148">AC77-AB77</f>
        <v>0</v>
      </c>
      <c r="AE77" s="468">
        <f>AE6*AE36*Faktory!$D$8</f>
        <v>560626.99608275876</v>
      </c>
      <c r="AF77" s="468">
        <f>((AF67*AE36)-(AF67*((AE36-AF36)*(1+$AW$35))))*Faktory!$D$8</f>
        <v>560626.99608275876</v>
      </c>
      <c r="AG77" s="421">
        <f t="shared" ref="AG77:AG95" si="149">AF77-AE77</f>
        <v>0</v>
      </c>
      <c r="AH77" s="468">
        <f>AH6*AH36*Faktory!$D$8</f>
        <v>297724.27431724139</v>
      </c>
      <c r="AI77" s="468">
        <f>((AI67*AH36)-(AI67*((AH36-AI36)*(1+$AW$35))))*Faktory!$D$8</f>
        <v>297724.27431724139</v>
      </c>
      <c r="AJ77" s="421">
        <f t="shared" ref="AJ77:AJ95" si="150">AI77-AH77</f>
        <v>0</v>
      </c>
      <c r="AK77" s="468">
        <f>AK6*AK36*Faktory!$D$8</f>
        <v>128259.38523218392</v>
      </c>
      <c r="AL77" s="468">
        <f>((AL67*AK36)-(AL67*((AK36-AL36)*(1+$AW$35))))*Faktory!$D$8</f>
        <v>128259.38523218392</v>
      </c>
      <c r="AM77" s="421">
        <f t="shared" ref="AM77:AM95" si="151">AL77-AK77</f>
        <v>0</v>
      </c>
      <c r="AN77" s="468">
        <f>AN6*AN36*Faktory!$D$8</f>
        <v>417858.63062068971</v>
      </c>
      <c r="AO77" s="468">
        <f>((AO67*AN36)-(AO67*((AN36-AO36)*(1+$AW$35))))*Faktory!$D$8</f>
        <v>417858.63062068971</v>
      </c>
      <c r="AP77" s="421">
        <f t="shared" ref="AP77:AP95" si="152">AO77-AN77</f>
        <v>0</v>
      </c>
      <c r="AQ77" s="468">
        <f>AQ6*AQ36*Faktory!$D$8</f>
        <v>4477332.0127323223</v>
      </c>
      <c r="AR77" s="468">
        <f>((AR67*AQ36)-(AR67*((AQ36-AR36)*(1+$AW$35))))*Faktory!$D$8</f>
        <v>4477332.0127323223</v>
      </c>
      <c r="AS77" s="421">
        <f t="shared" ref="AS77:AS95" si="153">AR77-AQ77</f>
        <v>0</v>
      </c>
      <c r="AT77" s="468">
        <f>AT6*AT36*Faktory!$D$8</f>
        <v>29424.211906206896</v>
      </c>
      <c r="AU77" s="468">
        <f>((AU67*AT36)-(AU67*((AT36-AU36)*(1+$AW$35))))*Faktory!$D$8</f>
        <v>29424.211906206896</v>
      </c>
      <c r="AV77" s="421">
        <f t="shared" ref="AV77:AV95" si="154">AU77-AT77</f>
        <v>0</v>
      </c>
    </row>
    <row r="78" spans="1:49" ht="16">
      <c r="A78" s="732"/>
      <c r="B78" s="734"/>
      <c r="C78" s="459" t="s">
        <v>27</v>
      </c>
      <c r="D78" s="460">
        <f t="shared" si="140"/>
        <v>20514339.418777581</v>
      </c>
      <c r="E78" s="461">
        <f t="shared" si="96"/>
        <v>19409033.885824557</v>
      </c>
      <c r="F78" s="462">
        <f t="shared" si="97"/>
        <v>-1105305.5329530211</v>
      </c>
      <c r="G78" s="467">
        <f>G7*G37*Faktory!$D$8</f>
        <v>369978.99586206902</v>
      </c>
      <c r="H78" s="468">
        <f>((H68*G37)-(H68*((G37-H37)*(1+$AW$35))))*Faktory!$D$8</f>
        <v>362579.41594482766</v>
      </c>
      <c r="I78" s="421">
        <f t="shared" si="141"/>
        <v>-7399.5799172413535</v>
      </c>
      <c r="J78" s="468">
        <f>J7*J37*Faktory!$D$8</f>
        <v>532769.75404137932</v>
      </c>
      <c r="K78" s="468">
        <f>((K68*J37)-(K68*((J37-K37)*(1+$AW$35))))*Faktory!$D$8</f>
        <v>522114.35896055173</v>
      </c>
      <c r="L78" s="421">
        <f t="shared" si="142"/>
        <v>-10655.395080827584</v>
      </c>
      <c r="M78" s="468">
        <f>M7*M37*Faktory!$D$8</f>
        <v>23678.655735172419</v>
      </c>
      <c r="N78" s="468">
        <f>((N68*M37)-(N68*((M37-N37)*(1+$AW$35))))*Faktory!$D$8</f>
        <v>22790.706145103453</v>
      </c>
      <c r="O78" s="421">
        <f t="shared" si="143"/>
        <v>-887.94959006896534</v>
      </c>
      <c r="P78" s="468">
        <f>P7*P37*Faktory!$D$8</f>
        <v>13120051.681093011</v>
      </c>
      <c r="Q78" s="468">
        <f>((Q68*P37)-(Q68*((P37-Q37)*(1+$AW$35))))*Faktory!$D$8</f>
        <v>12857650.64747115</v>
      </c>
      <c r="R78" s="421">
        <f t="shared" si="144"/>
        <v>-262401.03362186067</v>
      </c>
      <c r="S78" s="468">
        <f>S7*S37*Faktory!$D$8</f>
        <v>17522.205244027587</v>
      </c>
      <c r="T78" s="468">
        <f>((T68*S37)-(T68*((S37-T37)*(1+$AW$35))))*Faktory!$D$8</f>
        <v>17171.761139147035</v>
      </c>
      <c r="U78" s="421">
        <f t="shared" si="145"/>
        <v>-350.44410488055291</v>
      </c>
      <c r="V78" s="468">
        <f>V7*V37*Faktory!$D$8</f>
        <v>414376.47536551725</v>
      </c>
      <c r="W78" s="468">
        <f>((W68*V37)-(W68*((V37-W37)*(1+$AW$35))))*Faktory!$D$8</f>
        <v>406088.94585820695</v>
      </c>
      <c r="X78" s="421">
        <f t="shared" si="146"/>
        <v>-8287.5295073103043</v>
      </c>
      <c r="Y78" s="636">
        <f>Y7*Y37*Faktory!$D$8</f>
        <v>0</v>
      </c>
      <c r="Z78" s="636">
        <f>((Z68*Y37)-(Z68*((Y37-Z37)*(1+$AW$35))))*Faktory!$D$8</f>
        <v>0</v>
      </c>
      <c r="AA78" s="636">
        <f t="shared" si="147"/>
        <v>0</v>
      </c>
      <c r="AB78" s="468">
        <f>AB7*AB37*Faktory!$D$8</f>
        <v>6511.6303271724146</v>
      </c>
      <c r="AC78" s="468">
        <f>((AC68*AB37)-(AC68*((AB37-AC37)*(1+$AW$35))))*Faktory!$D$8</f>
        <v>6274.8437698206908</v>
      </c>
      <c r="AD78" s="421">
        <f t="shared" si="148"/>
        <v>-236.78655735172379</v>
      </c>
      <c r="AE78" s="468">
        <f>AE7*AE37*Faktory!$D$8</f>
        <v>571839.53600441397</v>
      </c>
      <c r="AF78" s="468">
        <f>((AF68*AE37)-(AF68*((AE37-AF37)*(1+$AW$35))))*Faktory!$D$8</f>
        <v>554080.54420303449</v>
      </c>
      <c r="AG78" s="421">
        <f t="shared" si="149"/>
        <v>-17758.991801379481</v>
      </c>
      <c r="AH78" s="468">
        <f>AH7*AH37*Faktory!$D$8</f>
        <v>303678.75980358623</v>
      </c>
      <c r="AI78" s="468">
        <f>((AI68*AH37)-(AI68*((AH37-AI37)*(1+$AW$35))))*Faktory!$D$8</f>
        <v>285458.03421537107</v>
      </c>
      <c r="AJ78" s="421">
        <f t="shared" si="150"/>
        <v>-18220.725588215166</v>
      </c>
      <c r="AK78" s="468">
        <f>AK7*AK37*Faktory!$D$8</f>
        <v>130824.57293682759</v>
      </c>
      <c r="AL78" s="468">
        <f>((AL68*AK37)-(AL68*((AK37-AL37)*(1+$AW$35))))*Faktory!$D$8</f>
        <v>120761.14424937931</v>
      </c>
      <c r="AM78" s="421">
        <f t="shared" si="151"/>
        <v>-10063.428687448279</v>
      </c>
      <c r="AN78" s="468">
        <f>AN7*AN37*Faktory!$D$8</f>
        <v>426215.80323310348</v>
      </c>
      <c r="AO78" s="468">
        <f>((AO68*AN37)-(AO68*((AN37-AO37)*(1+$AW$35))))*Faktory!$D$8</f>
        <v>378858.4917627587</v>
      </c>
      <c r="AP78" s="421">
        <f t="shared" si="152"/>
        <v>-47357.311470344779</v>
      </c>
      <c r="AQ78" s="468">
        <f>AQ7*AQ37*Faktory!$D$8</f>
        <v>4566878.6529869698</v>
      </c>
      <c r="AR78" s="468">
        <f>((AR68*AQ37)-(AR68*((AQ37-AR37)*(1+$AW$35))))*Faktory!$D$8</f>
        <v>3845792.5498837642</v>
      </c>
      <c r="AS78" s="421">
        <f t="shared" si="153"/>
        <v>-721086.10310320556</v>
      </c>
      <c r="AT78" s="468">
        <f>AT7*AT37*Faktory!$D$8</f>
        <v>30012.696144331039</v>
      </c>
      <c r="AU78" s="468">
        <f>((AU68*AT37)-(AU68*((AT37-AU37)*(1+$AW$35))))*Faktory!$D$8</f>
        <v>29412.442221444417</v>
      </c>
      <c r="AV78" s="421">
        <f t="shared" si="154"/>
        <v>-600.2539228866226</v>
      </c>
    </row>
    <row r="79" spans="1:49" ht="16">
      <c r="A79" s="732"/>
      <c r="B79" s="734"/>
      <c r="C79" s="459" t="s">
        <v>28</v>
      </c>
      <c r="D79" s="460">
        <f t="shared" si="140"/>
        <v>21187027.240774993</v>
      </c>
      <c r="E79" s="461">
        <f t="shared" si="96"/>
        <v>19205352.505666289</v>
      </c>
      <c r="F79" s="462">
        <f t="shared" si="97"/>
        <v>-1981674.7351087008</v>
      </c>
      <c r="G79" s="467">
        <f>G8*G38*Faktory!$D$8</f>
        <v>377378.57577931037</v>
      </c>
      <c r="H79" s="468">
        <f>((H69*G38)-(H69*((G38-H38)*(1+$AW$35))))*Faktory!$D$8</f>
        <v>362434.38417844969</v>
      </c>
      <c r="I79" s="421">
        <f t="shared" si="141"/>
        <v>-14944.191600860679</v>
      </c>
      <c r="J79" s="468">
        <f>J8*J38*Faktory!$D$8</f>
        <v>543425.14912220696</v>
      </c>
      <c r="K79" s="468">
        <f>((K69*J38)-(K69*((J38-K38)*(1+$AW$35))))*Faktory!$D$8</f>
        <v>521905.51321696752</v>
      </c>
      <c r="L79" s="421">
        <f t="shared" si="142"/>
        <v>-21519.63590523944</v>
      </c>
      <c r="M79" s="468">
        <f>M8*M38*Faktory!$D$8</f>
        <v>24152.228849875864</v>
      </c>
      <c r="N79" s="468">
        <f>((N69*M38)-(N69*((M38-N38)*(1+$AW$35))))*Faktory!$D$8</f>
        <v>20831.297383017936</v>
      </c>
      <c r="O79" s="421">
        <f t="shared" si="143"/>
        <v>-3320.9314668579282</v>
      </c>
      <c r="P79" s="468">
        <f>P8*P38*Faktory!$D$8</f>
        <v>13644853.748336731</v>
      </c>
      <c r="Q79" s="468">
        <f>((Q69*P38)-(Q69*((P38-Q38)*(1+$AW$35))))*Faktory!$D$8</f>
        <v>13104517.539902598</v>
      </c>
      <c r="R79" s="421">
        <f t="shared" si="144"/>
        <v>-540336.20843413286</v>
      </c>
      <c r="S79" s="468">
        <f>S8*S38*Faktory!$D$8</f>
        <v>17872.64934890814</v>
      </c>
      <c r="T79" s="468">
        <f>((T69*S38)-(T69*((S38-T38)*(1+$AW$35))))*Faktory!$D$8</f>
        <v>17164.892434691377</v>
      </c>
      <c r="U79" s="421">
        <f t="shared" si="145"/>
        <v>-707.75691421676311</v>
      </c>
      <c r="V79" s="468">
        <f>V8*V38*Faktory!$D$8</f>
        <v>422664.00487282762</v>
      </c>
      <c r="W79" s="468">
        <f>((W69*V38)-(W69*((V38-W38)*(1+$AW$35))))*Faktory!$D$8</f>
        <v>405926.51027986355</v>
      </c>
      <c r="X79" s="421">
        <f t="shared" si="146"/>
        <v>-16737.494592964067</v>
      </c>
      <c r="Y79" s="636">
        <f>Y8*Y38*Faktory!$D$8</f>
        <v>0</v>
      </c>
      <c r="Z79" s="636">
        <f>((Z69*Y38)-(Z69*((Y38-Z38)*(1+$AW$35))))*Faktory!$D$8</f>
        <v>0</v>
      </c>
      <c r="AA79" s="636">
        <f t="shared" si="147"/>
        <v>0</v>
      </c>
      <c r="AB79" s="468">
        <f>AB8*AB38*Faktory!$D$8</f>
        <v>6641.8629337158627</v>
      </c>
      <c r="AC79" s="468">
        <f>((AC69*AB38)-(AC69*((AB38-AC38)*(1+$AW$35))))*Faktory!$D$8</f>
        <v>6158.8183567183441</v>
      </c>
      <c r="AD79" s="421">
        <f t="shared" si="148"/>
        <v>-483.04457699751856</v>
      </c>
      <c r="AE79" s="468">
        <f>AE8*AE38*Faktory!$D$8</f>
        <v>583276.32672450226</v>
      </c>
      <c r="AF79" s="468">
        <f>((AF69*AE38)-(AF69*((AE38-AF38)*(1+$AW$35))))*Faktory!$D$8</f>
        <v>565162.15508709522</v>
      </c>
      <c r="AG79" s="421">
        <f t="shared" si="149"/>
        <v>-18114.171637407038</v>
      </c>
      <c r="AH79" s="468">
        <f>AH8*AH38*Faktory!$D$8</f>
        <v>309752.33499965799</v>
      </c>
      <c r="AI79" s="468">
        <f>((AI69*AH38)-(AI69*((AH38-AI38)*(1+$AW$35))))*Faktory!$D$8</f>
        <v>278777.10149969219</v>
      </c>
      <c r="AJ79" s="421">
        <f t="shared" si="150"/>
        <v>-30975.233499965805</v>
      </c>
      <c r="AK79" s="468">
        <f>AK8*AK38*Faktory!$D$8</f>
        <v>133441.06439556414</v>
      </c>
      <c r="AL79" s="468">
        <f>((AL69*AK38)-(AL69*((AK38-AL38)*(1+$AW$35))))*Faktory!$D$8</f>
        <v>112911.66987316967</v>
      </c>
      <c r="AM79" s="421">
        <f t="shared" si="151"/>
        <v>-20529.394522394476</v>
      </c>
      <c r="AN79" s="468">
        <f>AN8*AN38*Faktory!$D$8</f>
        <v>434740.1192977656</v>
      </c>
      <c r="AO79" s="468">
        <f>((AO69*AN38)-(AO69*((AN38-AO38)*(1+$AW$35))))*Faktory!$D$8</f>
        <v>347792.09543821251</v>
      </c>
      <c r="AP79" s="421">
        <f t="shared" si="152"/>
        <v>-86948.023859553097</v>
      </c>
      <c r="AQ79" s="468">
        <f>AQ8*AQ38*Faktory!$D$8</f>
        <v>4658216.2260467084</v>
      </c>
      <c r="AR79" s="468">
        <f>((AR69*AQ38)-(AR69*((AQ38-AR38)*(1+$AW$35))))*Faktory!$D$8</f>
        <v>3432369.8507712591</v>
      </c>
      <c r="AS79" s="421">
        <f t="shared" si="153"/>
        <v>-1225846.3752754494</v>
      </c>
      <c r="AT79" s="468">
        <f>AT8*AT38*Faktory!$D$8</f>
        <v>30612.950067217658</v>
      </c>
      <c r="AU79" s="468">
        <f>((AU69*AT38)-(AU69*((AT38-AU38)*(1+$AW$35))))*Faktory!$D$8</f>
        <v>29400.677244555834</v>
      </c>
      <c r="AV79" s="421">
        <f t="shared" si="154"/>
        <v>-1212.2728226618237</v>
      </c>
    </row>
    <row r="80" spans="1:49" ht="16">
      <c r="A80" s="732"/>
      <c r="B80" s="734"/>
      <c r="C80" s="459" t="s">
        <v>29</v>
      </c>
      <c r="D80" s="460">
        <f t="shared" si="140"/>
        <v>21883664.860557232</v>
      </c>
      <c r="E80" s="461">
        <f t="shared" si="96"/>
        <v>19049588.426423129</v>
      </c>
      <c r="F80" s="462">
        <f t="shared" si="97"/>
        <v>-2834076.434134101</v>
      </c>
      <c r="G80" s="467">
        <f>G9*G39*Faktory!$D$8</f>
        <v>384926.14729489665</v>
      </c>
      <c r="H80" s="468">
        <f>((H70*G39)-(H70*((G39-H39)*(1+$AW$35))))*Faktory!$D$8</f>
        <v>362289.41042477835</v>
      </c>
      <c r="I80" s="421">
        <f t="shared" si="141"/>
        <v>-22636.7368701183</v>
      </c>
      <c r="J80" s="468">
        <f>J9*J39*Faktory!$D$8</f>
        <v>554293.65210465097</v>
      </c>
      <c r="K80" s="468">
        <f>((K70*J39)-(K70*((J39-K39)*(1+$AW$35))))*Faktory!$D$8</f>
        <v>521696.75101168064</v>
      </c>
      <c r="L80" s="421">
        <f t="shared" si="142"/>
        <v>-32596.901092970336</v>
      </c>
      <c r="M80" s="468">
        <f>M9*M39*Faktory!$D$8</f>
        <v>24635.273426873384</v>
      </c>
      <c r="N80" s="468">
        <f>((N70*M39)-(N70*((M39-N39)*(1+$AW$35))))*Faktory!$D$8</f>
        <v>19400.277823662789</v>
      </c>
      <c r="O80" s="421">
        <f t="shared" si="143"/>
        <v>-5234.9956032105947</v>
      </c>
      <c r="P80" s="468">
        <f>P9*P39*Faktory!$D$8</f>
        <v>14190647.898270203</v>
      </c>
      <c r="Q80" s="468">
        <f>((Q70*P39)-(Q70*((P39-Q39)*(1+$AW$35))))*Faktory!$D$8</f>
        <v>13356124.276668727</v>
      </c>
      <c r="R80" s="421">
        <f t="shared" si="144"/>
        <v>-834523.6216014754</v>
      </c>
      <c r="S80" s="468">
        <f>S9*S39*Faktory!$D$8</f>
        <v>18230.102335886302</v>
      </c>
      <c r="T80" s="468">
        <f>((T70*S39)-(T70*((S39-T39)*(1+$AW$35))))*Faktory!$D$8</f>
        <v>17158.0264777175</v>
      </c>
      <c r="U80" s="421">
        <f t="shared" si="145"/>
        <v>-1072.0758581688024</v>
      </c>
      <c r="V80" s="468">
        <f>V9*V39*Faktory!$D$8</f>
        <v>431117.28497028415</v>
      </c>
      <c r="W80" s="468">
        <f>((W70*V39)-(W70*((V39-W39)*(1+$AW$35))))*Faktory!$D$8</f>
        <v>405764.13967575162</v>
      </c>
      <c r="X80" s="421">
        <f t="shared" si="146"/>
        <v>-25353.145294532529</v>
      </c>
      <c r="Y80" s="636">
        <f>Y9*Y39*Faktory!$D$8</f>
        <v>0</v>
      </c>
      <c r="Z80" s="636">
        <f>((Z70*Y39)-(Z70*((Y39-Z39)*(1+$AW$35))))*Faktory!$D$8</f>
        <v>0</v>
      </c>
      <c r="AA80" s="636">
        <f t="shared" si="147"/>
        <v>0</v>
      </c>
      <c r="AB80" s="468">
        <f>AB9*AB39*Faktory!$D$8</f>
        <v>6774.7001923901807</v>
      </c>
      <c r="AC80" s="468">
        <f>((AC70*AB39)-(AC70*((AB39-AC39)*(1+$AW$35))))*Faktory!$D$8</f>
        <v>6158.818356718346</v>
      </c>
      <c r="AD80" s="421">
        <f t="shared" si="148"/>
        <v>-615.88183567183478</v>
      </c>
      <c r="AE80" s="468">
        <f>AE9*AE39*Faktory!$D$8</f>
        <v>594941.85325899231</v>
      </c>
      <c r="AF80" s="468">
        <f>((AF70*AE39)-(AF70*((AE39-AF39)*(1+$AW$35))))*Faktory!$D$8</f>
        <v>576465.39818883722</v>
      </c>
      <c r="AG80" s="421">
        <f t="shared" si="149"/>
        <v>-18476.455070155091</v>
      </c>
      <c r="AH80" s="468">
        <f>AH9*AH39*Faktory!$D$8</f>
        <v>315947.38169965113</v>
      </c>
      <c r="AI80" s="468">
        <f>((AI70*AH39)-(AI70*((AH39-AI39)*(1+$AW$35))))*Faktory!$D$8</f>
        <v>284352.64352968603</v>
      </c>
      <c r="AJ80" s="421">
        <f t="shared" si="150"/>
        <v>-31594.738169965101</v>
      </c>
      <c r="AK80" s="468">
        <f>AK9*AK39*Faktory!$D$8</f>
        <v>136109.88568347544</v>
      </c>
      <c r="AL80" s="468">
        <f>((AL70*AK39)-(AL70*((AK39-AL39)*(1+$AW$35))))*Faktory!$D$8</f>
        <v>115169.90327063306</v>
      </c>
      <c r="AM80" s="421">
        <f t="shared" si="151"/>
        <v>-20939.982412842379</v>
      </c>
      <c r="AN80" s="468">
        <f>AN9*AN39*Faktory!$D$8</f>
        <v>443434.9216837209</v>
      </c>
      <c r="AO80" s="468">
        <f>((AO70*AN39)-(AO70*((AN39-AO39)*(1+$AW$35))))*Faktory!$D$8</f>
        <v>354747.93734697672</v>
      </c>
      <c r="AP80" s="421">
        <f t="shared" si="152"/>
        <v>-88686.984336744179</v>
      </c>
      <c r="AQ80" s="468">
        <f>AQ9*AQ39*Faktory!$D$8</f>
        <v>4751380.5505676437</v>
      </c>
      <c r="AR80" s="468">
        <f>((AR70*AQ39)-(AR70*((AQ39-AR39)*(1+$AW$35))))*Faktory!$D$8</f>
        <v>3000871.9266743013</v>
      </c>
      <c r="AS80" s="421">
        <f t="shared" si="153"/>
        <v>-1750508.6238933424</v>
      </c>
      <c r="AT80" s="468">
        <f>AT9*AT39*Faktory!$D$8</f>
        <v>31225.209068562017</v>
      </c>
      <c r="AU80" s="468">
        <f>((AU70*AT39)-(AU70*((AT39-AU39)*(1+$AW$35))))*Faktory!$D$8</f>
        <v>29388.916973658015</v>
      </c>
      <c r="AV80" s="421">
        <f t="shared" si="154"/>
        <v>-1836.2920949040017</v>
      </c>
    </row>
    <row r="81" spans="1:48" ht="16">
      <c r="A81" s="732"/>
      <c r="B81" s="734"/>
      <c r="C81" s="459" t="s">
        <v>30</v>
      </c>
      <c r="D81" s="460">
        <f t="shared" si="140"/>
        <v>22605151.115733784</v>
      </c>
      <c r="E81" s="461">
        <f t="shared" si="96"/>
        <v>19136304.319029074</v>
      </c>
      <c r="F81" s="462">
        <f t="shared" si="97"/>
        <v>-3468846.7967047049</v>
      </c>
      <c r="G81" s="467">
        <f>G10*G40*Faktory!$D$8</f>
        <v>392624.67024079448</v>
      </c>
      <c r="H81" s="468">
        <f>((H71*G40)-(H71*((G40-H40)*(1+$AW$35))))*Faktory!$D$8</f>
        <v>362144.49466060841</v>
      </c>
      <c r="I81" s="421">
        <f t="shared" si="141"/>
        <v>-30480.175580186071</v>
      </c>
      <c r="J81" s="468">
        <f>J10*J40*Faktory!$D$8</f>
        <v>565379.5251467441</v>
      </c>
      <c r="K81" s="468">
        <f>((K71*J40)-(K71*((J40-K40)*(1+$AW$35))))*Faktory!$D$8</f>
        <v>521488.07231127599</v>
      </c>
      <c r="L81" s="421">
        <f t="shared" si="142"/>
        <v>-43891.45283546811</v>
      </c>
      <c r="M81" s="468">
        <f>M10*M40*Faktory!$D$8</f>
        <v>25127.978895410848</v>
      </c>
      <c r="N81" s="468">
        <f>((N71*M40)-(N71*((M40-N40)*(1+$AW$35))))*Faktory!$D$8</f>
        <v>18531.884435365504</v>
      </c>
      <c r="O81" s="421">
        <f t="shared" si="143"/>
        <v>-6596.094460045344</v>
      </c>
      <c r="P81" s="468">
        <f>P10*P40*Faktory!$D$8</f>
        <v>14758273.814201012</v>
      </c>
      <c r="Q81" s="468">
        <f>((Q71*P40)-(Q71*((P40-Q40)*(1+$AW$35))))*Faktory!$D$8</f>
        <v>13612561.862780768</v>
      </c>
      <c r="R81" s="421">
        <f t="shared" si="144"/>
        <v>-1145711.9514202438</v>
      </c>
      <c r="S81" s="468">
        <f>S10*S40*Faktory!$D$8</f>
        <v>18594.704382604028</v>
      </c>
      <c r="T81" s="468">
        <f>((T71*S40)-(T71*((S40-T40)*(1+$AW$35))))*Faktory!$D$8</f>
        <v>17151.163267126412</v>
      </c>
      <c r="U81" s="421">
        <f t="shared" si="145"/>
        <v>-1443.5411154776157</v>
      </c>
      <c r="V81" s="468">
        <f>V10*V40*Faktory!$D$8</f>
        <v>439739.63066968991</v>
      </c>
      <c r="W81" s="468">
        <f>((W71*V40)-(W71*((V40-W40)*(1+$AW$35))))*Faktory!$D$8</f>
        <v>405601.83401988127</v>
      </c>
      <c r="X81" s="421">
        <f t="shared" si="146"/>
        <v>-34137.796649808646</v>
      </c>
      <c r="Y81" s="636">
        <f>Y10*Y40*Faktory!$D$8</f>
        <v>0</v>
      </c>
      <c r="Z81" s="636">
        <f>((Z71*Y40)-(Z71*((Y40-Z40)*(1+$AW$35))))*Faktory!$D$8</f>
        <v>0</v>
      </c>
      <c r="AA81" s="636">
        <f t="shared" si="147"/>
        <v>0</v>
      </c>
      <c r="AB81" s="468">
        <f>AB10*AB40*Faktory!$D$8</f>
        <v>6910.1941962379842</v>
      </c>
      <c r="AC81" s="468">
        <f>((AC71*AB40)-(AC71*((AB40-AC40)*(1+$AW$35))))*Faktory!$D$8</f>
        <v>6281.9947238527138</v>
      </c>
      <c r="AD81" s="421">
        <f t="shared" si="148"/>
        <v>-628.19947238527038</v>
      </c>
      <c r="AE81" s="468">
        <f>AE10*AE40*Faktory!$D$8</f>
        <v>606840.69032417214</v>
      </c>
      <c r="AF81" s="468">
        <f>((AF71*AE40)-(AF71*((AE40-AF40)*(1+$AW$35))))*Faktory!$D$8</f>
        <v>587994.70615261397</v>
      </c>
      <c r="AG81" s="421">
        <f t="shared" si="149"/>
        <v>-18845.984171558172</v>
      </c>
      <c r="AH81" s="468">
        <f>AH10*AH40*Faktory!$D$8</f>
        <v>322266.32933364419</v>
      </c>
      <c r="AI81" s="468">
        <f>((AI71*AH40)-(AI71*((AH40-AI40)*(1+$AW$35))))*Faktory!$D$8</f>
        <v>290039.69640027982</v>
      </c>
      <c r="AJ81" s="421">
        <f t="shared" si="150"/>
        <v>-32226.632933364366</v>
      </c>
      <c r="AK81" s="468">
        <f>AK10*AK40*Faktory!$D$8</f>
        <v>138832.08339714495</v>
      </c>
      <c r="AL81" s="468">
        <f>((AL71*AK40)-(AL71*((AK40-AL40)*(1+$AW$35))))*Faktory!$D$8</f>
        <v>117473.30133604571</v>
      </c>
      <c r="AM81" s="421">
        <f t="shared" si="151"/>
        <v>-21358.782061099235</v>
      </c>
      <c r="AN81" s="468">
        <f>AN10*AN40*Faktory!$D$8</f>
        <v>452303.6201173953</v>
      </c>
      <c r="AO81" s="468">
        <f>((AO71*AN40)-(AO71*((AN40-AO40)*(1+$AW$35))))*Faktory!$D$8</f>
        <v>361842.89609391626</v>
      </c>
      <c r="AP81" s="421">
        <f t="shared" si="152"/>
        <v>-90460.724023479037</v>
      </c>
      <c r="AQ81" s="468">
        <f>AQ10*AQ40*Faktory!$D$8</f>
        <v>4846408.1615789961</v>
      </c>
      <c r="AR81" s="468">
        <f>((AR71*AQ40)-(AR71*((AQ40-AR40)*(1+$AW$35))))*Faktory!$D$8</f>
        <v>2805815.2514404715</v>
      </c>
      <c r="AS81" s="421">
        <f t="shared" si="153"/>
        <v>-2040592.9101385246</v>
      </c>
      <c r="AT81" s="468">
        <f>AT10*AT40*Faktory!$D$8</f>
        <v>31849.713249933255</v>
      </c>
      <c r="AU81" s="468">
        <f>((AU71*AT40)-(AU71*((AT40-AU40)*(1+$AW$35))))*Faktory!$D$8</f>
        <v>29377.161406868549</v>
      </c>
      <c r="AV81" s="421">
        <f t="shared" si="154"/>
        <v>-2472.5518430647062</v>
      </c>
    </row>
    <row r="82" spans="1:48" ht="16">
      <c r="A82" s="732"/>
      <c r="B82" s="734"/>
      <c r="C82" s="459" t="s">
        <v>31</v>
      </c>
      <c r="D82" s="460">
        <f t="shared" si="140"/>
        <v>23352419.614332467</v>
      </c>
      <c r="E82" s="461">
        <f t="shared" ref="E82:E135" si="155">H82+K82+N82+Q82+T82+W82+Z82+AC82+AF82+AI82+AL82+AO82+AR82+AU82</f>
        <v>19447699.248992898</v>
      </c>
      <c r="F82" s="462">
        <f t="shared" si="97"/>
        <v>-3904720.3653395716</v>
      </c>
      <c r="G82" s="467">
        <f>G11*G41*Faktory!$D$8</f>
        <v>400477.16364561039</v>
      </c>
      <c r="H82" s="468">
        <f>((H72*G41)-(H72*((G41-H41)*(1+$AW$35))))*Faktory!$D$8</f>
        <v>361999.63686274411</v>
      </c>
      <c r="I82" s="421">
        <f t="shared" si="141"/>
        <v>-38477.526782866276</v>
      </c>
      <c r="J82" s="468">
        <f>J11*J41*Faktory!$D$8</f>
        <v>576687.11564967898</v>
      </c>
      <c r="K82" s="468">
        <f>((K72*J41)-(K72*((J41-K41)*(1+$AW$35))))*Faktory!$D$8</f>
        <v>521279.47708235157</v>
      </c>
      <c r="L82" s="421">
        <f t="shared" si="142"/>
        <v>-55407.638567327405</v>
      </c>
      <c r="M82" s="468">
        <f>M11*M41*Faktory!$D$8</f>
        <v>25630.538473319066</v>
      </c>
      <c r="N82" s="468">
        <f>((N72*M41)-(N72*((M41-N41)*(1+$AW$35))))*Faktory!$D$8</f>
        <v>18582.140393156318</v>
      </c>
      <c r="O82" s="421">
        <f t="shared" si="143"/>
        <v>-7048.3980801627476</v>
      </c>
      <c r="P82" s="468">
        <f>P11*P41*Faktory!$D$8</f>
        <v>15348604.76676905</v>
      </c>
      <c r="Q82" s="468">
        <f>((Q72*P41)-(Q72*((P41-Q41)*(1+$AW$35))))*Faktory!$D$8</f>
        <v>13873923.050546158</v>
      </c>
      <c r="R82" s="421">
        <f t="shared" si="144"/>
        <v>-1474681.7162228916</v>
      </c>
      <c r="S82" s="468">
        <f>S11*S41*Faktory!$D$8</f>
        <v>18966.598470256111</v>
      </c>
      <c r="T82" s="468">
        <f>((T72*S41)-(T72*((S41-T41)*(1+$AW$35))))*Faktory!$D$8</f>
        <v>17144.302801819562</v>
      </c>
      <c r="U82" s="421">
        <f t="shared" si="145"/>
        <v>-1822.295668436549</v>
      </c>
      <c r="V82" s="468">
        <f>V11*V41*Faktory!$D$8</f>
        <v>448534.42328308366</v>
      </c>
      <c r="W82" s="468">
        <f>((W72*V41)-(W72*((V41-W41)*(1+$AW$35))))*Faktory!$D$8</f>
        <v>405439.59328627336</v>
      </c>
      <c r="X82" s="421">
        <f t="shared" si="146"/>
        <v>-43094.829996810295</v>
      </c>
      <c r="Y82" s="636">
        <f>Y11*Y41*Faktory!$D$8</f>
        <v>0</v>
      </c>
      <c r="Z82" s="636">
        <f>((Z72*Y41)-(Z72*((Y41-Z41)*(1+$AW$35))))*Faktory!$D$8</f>
        <v>0</v>
      </c>
      <c r="AA82" s="636">
        <f t="shared" si="147"/>
        <v>0</v>
      </c>
      <c r="AB82" s="468">
        <f>AB11*AB41*Faktory!$D$8</f>
        <v>7048.3980801627431</v>
      </c>
      <c r="AC82" s="468">
        <f>((AC72*AB41)-(AC72*((AB41-AC41)*(1+$AW$35))))*Faktory!$D$8</f>
        <v>6407.6346183297665</v>
      </c>
      <c r="AD82" s="421">
        <f t="shared" si="148"/>
        <v>-640.76346183297665</v>
      </c>
      <c r="AE82" s="468">
        <f>AE11*AE41*Faktory!$D$8</f>
        <v>618977.50413065567</v>
      </c>
      <c r="AF82" s="468">
        <f>((AF72*AE41)-(AF72*((AE41-AF41)*(1+$AW$35))))*Faktory!$D$8</f>
        <v>599754.60027566622</v>
      </c>
      <c r="AG82" s="421">
        <f t="shared" si="149"/>
        <v>-19222.903854989447</v>
      </c>
      <c r="AH82" s="468">
        <f>AH11*AH41*Faktory!$D$8</f>
        <v>328711.65592031711</v>
      </c>
      <c r="AI82" s="468">
        <f>((AI72*AH41)-(AI72*((AH41-AI41)*(1+$AW$35))))*Faktory!$D$8</f>
        <v>262969.32473625365</v>
      </c>
      <c r="AJ82" s="421">
        <f t="shared" si="150"/>
        <v>-65742.331184063456</v>
      </c>
      <c r="AK82" s="468">
        <f>AK11*AK41*Faktory!$D$8</f>
        <v>141608.72506508784</v>
      </c>
      <c r="AL82" s="468">
        <f>((AL72*AK41)-(AL72*((AK41-AL41)*(1+$AW$35))))*Faktory!$D$8</f>
        <v>119822.76736276664</v>
      </c>
      <c r="AM82" s="421">
        <f t="shared" si="151"/>
        <v>-21785.957702321204</v>
      </c>
      <c r="AN82" s="468">
        <f>AN11*AN41*Faktory!$D$8</f>
        <v>461349.69251974311</v>
      </c>
      <c r="AO82" s="468">
        <f>((AO72*AN41)-(AO72*((AN41-AO41)*(1+$AW$35))))*Faktory!$D$8</f>
        <v>369079.75401579449</v>
      </c>
      <c r="AP82" s="421">
        <f t="shared" si="152"/>
        <v>-92269.938503948622</v>
      </c>
      <c r="AQ82" s="468">
        <f>AQ11*AQ41*Faktory!$D$8</f>
        <v>4943336.3248105766</v>
      </c>
      <c r="AR82" s="468">
        <f>((AR72*AQ41)-(AR72*((AQ41-AR41)*(1+$AW$35))))*Faktory!$D$8</f>
        <v>2861931.5564692812</v>
      </c>
      <c r="AS82" s="421">
        <f t="shared" si="153"/>
        <v>-2081404.7683412954</v>
      </c>
      <c r="AT82" s="468">
        <f>AT11*AT41*Faktory!$D$8</f>
        <v>32486.707514931917</v>
      </c>
      <c r="AU82" s="468">
        <f>((AU72*AT41)-(AU72*((AT41-AU41)*(1+$AW$35))))*Faktory!$D$8</f>
        <v>29365.410542305799</v>
      </c>
      <c r="AV82" s="421">
        <f t="shared" si="154"/>
        <v>-3121.2969726261181</v>
      </c>
    </row>
    <row r="83" spans="1:48" ht="16">
      <c r="A83" s="732"/>
      <c r="B83" s="734"/>
      <c r="C83" s="459" t="s">
        <v>32</v>
      </c>
      <c r="D83" s="460">
        <f t="shared" si="140"/>
        <v>24126440.101954509</v>
      </c>
      <c r="E83" s="461">
        <f t="shared" si="155"/>
        <v>19796354.699559376</v>
      </c>
      <c r="F83" s="462">
        <f t="shared" si="97"/>
        <v>-4330085.402395132</v>
      </c>
      <c r="G83" s="467">
        <f>G12*G42*Faktory!$D$8</f>
        <v>408486.7069185226</v>
      </c>
      <c r="H83" s="468">
        <f>((H73*G42)-(H73*((G42-H42)*(1+$AW$35))))*Faktory!$D$8</f>
        <v>361854.83700799901</v>
      </c>
      <c r="I83" s="421">
        <f t="shared" si="141"/>
        <v>-46631.869910523586</v>
      </c>
      <c r="J83" s="468">
        <f>J12*J42*Faktory!$D$8</f>
        <v>588220.8579626726</v>
      </c>
      <c r="K83" s="468">
        <f>((K73*J42)-(K73*((J42-K42)*(1+$AW$35))))*Faktory!$D$8</f>
        <v>521070.9652915186</v>
      </c>
      <c r="L83" s="421">
        <f t="shared" si="142"/>
        <v>-67149.892671153997</v>
      </c>
      <c r="M83" s="468">
        <f>M12*M42*Faktory!$D$8</f>
        <v>26143.149242785446</v>
      </c>
      <c r="N83" s="468">
        <f>((N73*M42)-(N73*((M42-N42)*(1+$AW$35))))*Faktory!$D$8</f>
        <v>16993.047007810539</v>
      </c>
      <c r="O83" s="421">
        <f t="shared" si="143"/>
        <v>-9150.1022349749073</v>
      </c>
      <c r="P83" s="468">
        <f>P12*P42*Faktory!$D$8</f>
        <v>15962548.957439816</v>
      </c>
      <c r="Q83" s="468">
        <f>((Q73*P42)-(Q73*((P42-Q42)*(1+$AW$35))))*Faktory!$D$8</f>
        <v>14140302.373116646</v>
      </c>
      <c r="R83" s="421">
        <f t="shared" si="144"/>
        <v>-1822246.5843231697</v>
      </c>
      <c r="S83" s="468">
        <f>S12*S42*Faktory!$D$8</f>
        <v>19345.930439661232</v>
      </c>
      <c r="T83" s="468">
        <f>((T73*S42)-(T73*((S42-T42)*(1+$AW$35))))*Faktory!$D$8</f>
        <v>17137.445080698835</v>
      </c>
      <c r="U83" s="421">
        <f t="shared" si="145"/>
        <v>-2208.4853589623963</v>
      </c>
      <c r="V83" s="468">
        <f>V12*V42*Faktory!$D$8</f>
        <v>457505.11174874537</v>
      </c>
      <c r="W83" s="468">
        <f>((W73*V42)-(W73*((V42-W42)*(1+$AW$35))))*Faktory!$D$8</f>
        <v>405277.41744895879</v>
      </c>
      <c r="X83" s="421">
        <f t="shared" si="146"/>
        <v>-52227.694299786584</v>
      </c>
      <c r="Y83" s="636">
        <f>Y12*Y42*Faktory!$D$8</f>
        <v>0</v>
      </c>
      <c r="Z83" s="636">
        <f>((Z73*Y42)-(Z73*((Y42-Z42)*(1+$AW$35))))*Faktory!$D$8</f>
        <v>0</v>
      </c>
      <c r="AA83" s="636">
        <f t="shared" si="147"/>
        <v>0</v>
      </c>
      <c r="AB83" s="468">
        <f>AB12*AB42*Faktory!$D$8</f>
        <v>7189.3660417659985</v>
      </c>
      <c r="AC83" s="468">
        <f>((AC73*AB42)-(AC73*((AB42-AC42)*(1+$AW$35))))*Faktory!$D$8</f>
        <v>6535.7873106963634</v>
      </c>
      <c r="AD83" s="421">
        <f t="shared" si="148"/>
        <v>-653.57873106963507</v>
      </c>
      <c r="AE83" s="468">
        <f>AE12*AE42*Faktory!$D$8</f>
        <v>631357.05421326868</v>
      </c>
      <c r="AF83" s="468">
        <f>((AF73*AE42)-(AF73*((AE42-AF42)*(1+$AW$35))))*Faktory!$D$8</f>
        <v>611749.69228117948</v>
      </c>
      <c r="AG83" s="421">
        <f t="shared" si="149"/>
        <v>-19607.361932089203</v>
      </c>
      <c r="AH83" s="468">
        <f>AH12*AH42*Faktory!$D$8</f>
        <v>335285.88903872343</v>
      </c>
      <c r="AI83" s="468">
        <f>((AI73*AH42)-(AI73*((AH42-AI42)*(1+$AW$35))))*Faktory!$D$8</f>
        <v>268228.71123097872</v>
      </c>
      <c r="AJ83" s="421">
        <f t="shared" si="150"/>
        <v>-67057.177807744709</v>
      </c>
      <c r="AK83" s="468">
        <f>AK12*AK42*Faktory!$D$8</f>
        <v>144440.89956638962</v>
      </c>
      <c r="AL83" s="468">
        <f>((AL73*AK42)-(AL73*((AK42-AL42)*(1+$AW$35))))*Faktory!$D$8</f>
        <v>122219.22271002199</v>
      </c>
      <c r="AM83" s="421">
        <f t="shared" si="151"/>
        <v>-22221.676856367631</v>
      </c>
      <c r="AN83" s="468">
        <f>AN12*AN42*Faktory!$D$8</f>
        <v>470576.68637013808</v>
      </c>
      <c r="AO83" s="468">
        <f>((AO73*AN42)-(AO73*((AN42-AO42)*(1+$AW$35))))*Faktory!$D$8</f>
        <v>376461.3490961105</v>
      </c>
      <c r="AP83" s="421">
        <f t="shared" si="152"/>
        <v>-94115.337274027581</v>
      </c>
      <c r="AQ83" s="468">
        <f>AQ12*AQ42*Faktory!$D$8</f>
        <v>5042203.0513067879</v>
      </c>
      <c r="AR83" s="468">
        <f>((AR73*AQ42)-(AR73*((AQ42-AR42)*(1+$AW$35))))*Faktory!$D$8</f>
        <v>2919170.1875986666</v>
      </c>
      <c r="AS83" s="421">
        <f t="shared" si="153"/>
        <v>-2123032.8637081212</v>
      </c>
      <c r="AT83" s="468">
        <f>AT12*AT42*Faktory!$D$8</f>
        <v>33136.441665230559</v>
      </c>
      <c r="AU83" s="468">
        <f>((AU73*AT42)-(AU73*((AT42-AU42)*(1+$AW$35))))*Faktory!$D$8</f>
        <v>29353.664378088873</v>
      </c>
      <c r="AV83" s="421">
        <f t="shared" si="154"/>
        <v>-3782.7772871416855</v>
      </c>
    </row>
    <row r="84" spans="1:48" ht="16">
      <c r="A84" s="732"/>
      <c r="B84" s="734"/>
      <c r="C84" s="459" t="s">
        <v>33</v>
      </c>
      <c r="D84" s="460">
        <f t="shared" si="140"/>
        <v>24928219.883142397</v>
      </c>
      <c r="E84" s="461">
        <f t="shared" si="155"/>
        <v>20153075.137030549</v>
      </c>
      <c r="F84" s="462">
        <f t="shared" si="97"/>
        <v>-4775144.7461118428</v>
      </c>
      <c r="G84" s="467">
        <f>G13*G43*Faktory!$D$8</f>
        <v>416656.44105689309</v>
      </c>
      <c r="H84" s="468">
        <f>((H74*G43)-(H74*((G43-H43)*(1+$AW$35))))*Faktory!$D$8</f>
        <v>361710.09507319587</v>
      </c>
      <c r="I84" s="421">
        <f t="shared" si="141"/>
        <v>-54946.345983697218</v>
      </c>
      <c r="J84" s="468">
        <f>J13*J43*Faktory!$D$8</f>
        <v>599985.2751219261</v>
      </c>
      <c r="K84" s="468">
        <f>((K74*J43)-(K74*((J43-K43)*(1+$AW$35))))*Faktory!$D$8</f>
        <v>520862.53690540197</v>
      </c>
      <c r="L84" s="421">
        <f t="shared" si="142"/>
        <v>-79122.738216524129</v>
      </c>
      <c r="M84" s="468">
        <f>M13*M43*Faktory!$D$8</f>
        <v>26666.01222764116</v>
      </c>
      <c r="N84" s="468">
        <f>((N74*M43)-(N74*((M43-N43)*(1+$AW$35))))*Faktory!$D$8</f>
        <v>16666.257642275727</v>
      </c>
      <c r="O84" s="421">
        <f t="shared" si="143"/>
        <v>-9999.7545853654337</v>
      </c>
      <c r="P84" s="468">
        <f>P13*P43*Faktory!$D$8</f>
        <v>16601050.915737407</v>
      </c>
      <c r="Q84" s="468">
        <f>((Q74*P43)-(Q74*((P43-Q43)*(1+$AW$35))))*Faktory!$D$8</f>
        <v>14411796.178680485</v>
      </c>
      <c r="R84" s="421">
        <f t="shared" si="144"/>
        <v>-2189254.7370569222</v>
      </c>
      <c r="S84" s="468">
        <f>S13*S43*Faktory!$D$8</f>
        <v>19732.849048454456</v>
      </c>
      <c r="T84" s="468">
        <f>((T74*S43)-(T74*((S43-T43)*(1+$AW$35))))*Faktory!$D$8</f>
        <v>17130.590102666556</v>
      </c>
      <c r="U84" s="421">
        <f t="shared" si="145"/>
        <v>-2602.2589457879003</v>
      </c>
      <c r="V84" s="468">
        <f>V13*V43*Faktory!$D$8</f>
        <v>466655.21398372028</v>
      </c>
      <c r="W84" s="468">
        <f>((W74*V43)-(W74*((V43-W43)*(1+$AW$35))))*Faktory!$D$8</f>
        <v>405115.30648197921</v>
      </c>
      <c r="X84" s="421">
        <f t="shared" si="146"/>
        <v>-61539.90750174108</v>
      </c>
      <c r="Y84" s="636">
        <f>Y13*Y43*Faktory!$D$8</f>
        <v>0</v>
      </c>
      <c r="Z84" s="636">
        <f>((Z74*Y43)-(Z74*((Y43-Z43)*(1+$AW$35))))*Faktory!$D$8</f>
        <v>0</v>
      </c>
      <c r="AA84" s="636">
        <f t="shared" si="147"/>
        <v>0</v>
      </c>
      <c r="AB84" s="468">
        <f>AB13*AB43*Faktory!$D$8</f>
        <v>7333.1533626013188</v>
      </c>
      <c r="AC84" s="468">
        <f>((AC74*AB43)-(AC74*((AB43-AC43)*(1+$AW$35))))*Faktory!$D$8</f>
        <v>6666.5030569102901</v>
      </c>
      <c r="AD84" s="421">
        <f t="shared" si="148"/>
        <v>-666.65030569102873</v>
      </c>
      <c r="AE84" s="468">
        <f>AE13*AE43*Faktory!$D$8</f>
        <v>643984.19529753411</v>
      </c>
      <c r="AF84" s="468">
        <f>((AF74*AE43)-(AF74*((AE43-AF43)*(1+$AW$35))))*Faktory!$D$8</f>
        <v>623984.68612680316</v>
      </c>
      <c r="AG84" s="421">
        <f t="shared" si="149"/>
        <v>-19999.509170730948</v>
      </c>
      <c r="AH84" s="468">
        <f>AH13*AH43*Faktory!$D$8</f>
        <v>341991.60681949789</v>
      </c>
      <c r="AI84" s="468">
        <f>((AI74*AH43)-(AI74*((AH43-AI43)*(1+$AW$35))))*Faktory!$D$8</f>
        <v>273593.28545559832</v>
      </c>
      <c r="AJ84" s="421">
        <f t="shared" si="150"/>
        <v>-68398.321363899566</v>
      </c>
      <c r="AK84" s="468">
        <f>AK13*AK43*Faktory!$D$8</f>
        <v>147329.71755771741</v>
      </c>
      <c r="AL84" s="468">
        <f>((AL74*AK43)-(AL74*((AK43-AL43)*(1+$AW$35))))*Faktory!$D$8</f>
        <v>124663.60716422243</v>
      </c>
      <c r="AM84" s="421">
        <f t="shared" si="151"/>
        <v>-22666.110393494979</v>
      </c>
      <c r="AN84" s="468">
        <f>AN13*AN43*Faktory!$D$8</f>
        <v>479988.22009754088</v>
      </c>
      <c r="AO84" s="468">
        <f>((AO74*AN43)-(AO74*((AN43-AO43)*(1+$AW$35))))*Faktory!$D$8</f>
        <v>383990.57607803267</v>
      </c>
      <c r="AP84" s="421">
        <f t="shared" si="152"/>
        <v>-95997.64401950821</v>
      </c>
      <c r="AQ84" s="468">
        <f>AQ13*AQ43*Faktory!$D$8</f>
        <v>5143047.1123329233</v>
      </c>
      <c r="AR84" s="468">
        <f>((AR74*AQ43)-(AR74*((AQ43-AR43)*(1+$AW$35))))*Faktory!$D$8</f>
        <v>2977553.5913506397</v>
      </c>
      <c r="AS84" s="421">
        <f t="shared" si="153"/>
        <v>-2165493.5209822836</v>
      </c>
      <c r="AT84" s="468">
        <f>AT13*AT43*Faktory!$D$8</f>
        <v>33799.170498535175</v>
      </c>
      <c r="AU84" s="468">
        <f>((AU74*AT43)-(AU74*((AT43-AU43)*(1+$AW$35))))*Faktory!$D$8</f>
        <v>29341.922912337639</v>
      </c>
      <c r="AV84" s="421">
        <f t="shared" si="154"/>
        <v>-4457.2475861975363</v>
      </c>
    </row>
    <row r="85" spans="1:48" ht="17" thickBot="1">
      <c r="A85" s="733"/>
      <c r="B85" s="735"/>
      <c r="C85" s="469" t="s">
        <v>34</v>
      </c>
      <c r="D85" s="470">
        <f t="shared" si="140"/>
        <v>25758805.299119987</v>
      </c>
      <c r="E85" s="471">
        <f t="shared" si="155"/>
        <v>20516370.354650408</v>
      </c>
      <c r="F85" s="472">
        <f t="shared" si="97"/>
        <v>-5242434.9444695804</v>
      </c>
      <c r="G85" s="473">
        <f>G14*G44*Faktory!$D$8</f>
        <v>424989.56987803098</v>
      </c>
      <c r="H85" s="474">
        <f>((H75*G44)-(H75*((G44-H44)*(1+$AW$35))))*Faktory!$D$8</f>
        <v>361565.41103516653</v>
      </c>
      <c r="I85" s="428">
        <f t="shared" si="141"/>
        <v>-63424.158842864446</v>
      </c>
      <c r="J85" s="474">
        <f>J14*J44*Faktory!$D$8</f>
        <v>611984.98062436457</v>
      </c>
      <c r="K85" s="474">
        <f>((K75*J44)-(K75*((J44-K44)*(1+$AW$35))))*Faktory!$D$8</f>
        <v>520654.19189063984</v>
      </c>
      <c r="L85" s="428">
        <f t="shared" si="142"/>
        <v>-91330.788733724738</v>
      </c>
      <c r="M85" s="474">
        <f>M14*M44*Faktory!$D$8</f>
        <v>27199.332472193983</v>
      </c>
      <c r="N85" s="474">
        <f>((N75*M44)-(N75*((M44-N44)*(1+$AW$35))))*Faktory!$D$8</f>
        <v>15979.607827413965</v>
      </c>
      <c r="O85" s="428">
        <f t="shared" si="143"/>
        <v>-11219.724644780017</v>
      </c>
      <c r="P85" s="474">
        <f>P14*P44*Faktory!$D$8</f>
        <v>17265092.952366903</v>
      </c>
      <c r="Q85" s="474">
        <f>((Q75*P44)-(Q75*((P44-Q44)*(1+$AW$35))))*Faktory!$D$8</f>
        <v>14688502.665311152</v>
      </c>
      <c r="R85" s="428">
        <f t="shared" si="144"/>
        <v>-2576590.2870557513</v>
      </c>
      <c r="S85" s="474">
        <f>S14*S44*Faktory!$D$8</f>
        <v>20127.506029423548</v>
      </c>
      <c r="T85" s="474">
        <f>((T75*S44)-(T75*((S44-T44)*(1+$AW$35))))*Faktory!$D$8</f>
        <v>17123.737866625492</v>
      </c>
      <c r="U85" s="428">
        <f t="shared" si="145"/>
        <v>-3003.7681627980564</v>
      </c>
      <c r="V85" s="474">
        <f>V14*V44*Faktory!$D$8</f>
        <v>475988.3182633947</v>
      </c>
      <c r="W85" s="474">
        <f>((W75*V44)-(W75*((V44-W44)*(1+$AW$35))))*Faktory!$D$8</f>
        <v>404953.26035938639</v>
      </c>
      <c r="X85" s="428">
        <f t="shared" si="146"/>
        <v>-71035.05790400831</v>
      </c>
      <c r="Y85" s="637">
        <f>Y14*Y44*Faktory!$D$8</f>
        <v>0</v>
      </c>
      <c r="Z85" s="637">
        <f>((Z75*Y44)-(Z75*((Y44-Z44)*(1+$AW$35))))*Faktory!$D$8</f>
        <v>0</v>
      </c>
      <c r="AA85" s="637">
        <f t="shared" si="147"/>
        <v>0</v>
      </c>
      <c r="AB85" s="474">
        <f>AB14*AB44*Faktory!$D$8</f>
        <v>7479.8164298533447</v>
      </c>
      <c r="AC85" s="474">
        <f>((AC75*AB44)-(AC75*((AB44-AC44)*(1+$AW$35))))*Faktory!$D$8</f>
        <v>6799.8331180484956</v>
      </c>
      <c r="AD85" s="428">
        <f t="shared" si="148"/>
        <v>-679.98331180484911</v>
      </c>
      <c r="AE85" s="474">
        <f>AE14*AE44*Faktory!$D$8</f>
        <v>656863.87920348474</v>
      </c>
      <c r="AF85" s="474">
        <f>((AF75*AE44)-(AF75*((AE44-AF44)*(1+$AW$35))))*Faktory!$D$8</f>
        <v>636464.37984933925</v>
      </c>
      <c r="AG85" s="428">
        <f t="shared" si="149"/>
        <v>-20399.49935414549</v>
      </c>
      <c r="AH85" s="474">
        <f>AH14*AH44*Faktory!$D$8</f>
        <v>348831.43895588786</v>
      </c>
      <c r="AI85" s="474">
        <f>((AI75*AH44)-(AI75*((AH44-AI44)*(1+$AW$35))))*Faktory!$D$8</f>
        <v>279065.15116471029</v>
      </c>
      <c r="AJ85" s="428">
        <f t="shared" si="150"/>
        <v>-69766.287791177572</v>
      </c>
      <c r="AK85" s="474">
        <f>AK14*AK44*Faktory!$D$8</f>
        <v>150276.31190887175</v>
      </c>
      <c r="AL85" s="474">
        <f>((AL75*AK44)-(AL75*((AK44-AL44)*(1+$AW$35))))*Faktory!$D$8</f>
        <v>127156.87930750685</v>
      </c>
      <c r="AM85" s="428">
        <f t="shared" si="151"/>
        <v>-23119.432601364897</v>
      </c>
      <c r="AN85" s="474">
        <f>AN14*AN44*Faktory!$D$8</f>
        <v>489587.98449949169</v>
      </c>
      <c r="AO85" s="474">
        <f>((AO75*AN44)-(AO75*((AN44-AO44)*(1+$AW$35))))*Faktory!$D$8</f>
        <v>391670.38759959338</v>
      </c>
      <c r="AP85" s="428">
        <f t="shared" si="152"/>
        <v>-97917.596899898315</v>
      </c>
      <c r="AQ85" s="474">
        <f>AQ14*AQ44*Faktory!$D$8</f>
        <v>5245908.0545795821</v>
      </c>
      <c r="AR85" s="474">
        <f>((AR75*AQ44)-(AR75*((AQ44-AR44)*(1+$AW$35))))*Faktory!$D$8</f>
        <v>3037104.6631776532</v>
      </c>
      <c r="AS85" s="428">
        <f t="shared" si="153"/>
        <v>-2208803.3914019288</v>
      </c>
      <c r="AT85" s="474">
        <f>AT14*AT44*Faktory!$D$8</f>
        <v>34475.153908505876</v>
      </c>
      <c r="AU85" s="474">
        <f>((AU75*AT44)-(AU75*((AT44-AU44)*(1+$AW$35))))*Faktory!$D$8</f>
        <v>29330.186143172701</v>
      </c>
      <c r="AV85" s="428">
        <f t="shared" si="154"/>
        <v>-5144.9677653331746</v>
      </c>
    </row>
    <row r="86" spans="1:48" ht="16">
      <c r="A86" s="732" t="s">
        <v>182</v>
      </c>
      <c r="B86" s="734" t="s">
        <v>183</v>
      </c>
      <c r="C86" s="459" t="s">
        <v>25</v>
      </c>
      <c r="D86" s="478">
        <f t="shared" si="140"/>
        <v>894.45295238095218</v>
      </c>
      <c r="E86" s="479">
        <f t="shared" si="155"/>
        <v>894.45295238095218</v>
      </c>
      <c r="F86" s="480">
        <f t="shared" si="97"/>
        <v>0</v>
      </c>
      <c r="G86" s="481">
        <f t="shared" ref="G86:H95" si="156">(G5*G35)/12/21/7.5</f>
        <v>16.534391534391535</v>
      </c>
      <c r="H86" s="482">
        <f t="shared" si="156"/>
        <v>16.534391534391535</v>
      </c>
      <c r="I86" s="483">
        <f t="shared" si="141"/>
        <v>0</v>
      </c>
      <c r="J86" s="482">
        <f t="shared" ref="J86:K95" si="157">(J5*J35)/12/21/7.5</f>
        <v>23.80952380952381</v>
      </c>
      <c r="K86" s="482">
        <f t="shared" si="157"/>
        <v>23.80952380952381</v>
      </c>
      <c r="L86" s="483">
        <f t="shared" si="142"/>
        <v>0</v>
      </c>
      <c r="M86" s="482">
        <f t="shared" ref="M86:N95" si="158">(M5*M35)/12/21/7.5</f>
        <v>1.0582010582010581</v>
      </c>
      <c r="N86" s="482">
        <f t="shared" si="158"/>
        <v>1.0582010582010581</v>
      </c>
      <c r="O86" s="483">
        <f t="shared" si="143"/>
        <v>0</v>
      </c>
      <c r="P86" s="482">
        <f t="shared" ref="P86:Q86" si="159">(P5*P35)/12/21/7.5</f>
        <v>564.00162962962963</v>
      </c>
      <c r="Q86" s="482">
        <f t="shared" si="159"/>
        <v>564.00162962962963</v>
      </c>
      <c r="R86" s="483">
        <f t="shared" si="144"/>
        <v>0</v>
      </c>
      <c r="S86" s="482">
        <f t="shared" ref="S86:T86" si="160">(S5*S35)/12/21/7.5</f>
        <v>0.78306878306878303</v>
      </c>
      <c r="T86" s="482">
        <f t="shared" si="160"/>
        <v>0.78306878306878303</v>
      </c>
      <c r="U86" s="483">
        <f t="shared" si="145"/>
        <v>0</v>
      </c>
      <c r="V86" s="482">
        <f t="shared" ref="V86:W86" si="161">(V5*V35)/12/21/7.5</f>
        <v>18.518518518518519</v>
      </c>
      <c r="W86" s="482">
        <f t="shared" si="161"/>
        <v>18.518518518518519</v>
      </c>
      <c r="X86" s="483">
        <f t="shared" si="146"/>
        <v>0</v>
      </c>
      <c r="Y86" s="649">
        <f t="shared" ref="Y86:Z86" si="162">(Y5*Y35)/12/21/7.5</f>
        <v>0</v>
      </c>
      <c r="Z86" s="649">
        <f t="shared" si="162"/>
        <v>0</v>
      </c>
      <c r="AA86" s="649">
        <f t="shared" si="147"/>
        <v>0</v>
      </c>
      <c r="AB86" s="482">
        <f t="shared" ref="AB86:AC86" si="163">(AB5*AB35)/12/21/7.5</f>
        <v>0.29100529100529104</v>
      </c>
      <c r="AC86" s="482">
        <f t="shared" si="163"/>
        <v>0.29100529100529104</v>
      </c>
      <c r="AD86" s="483">
        <f t="shared" si="148"/>
        <v>0</v>
      </c>
      <c r="AE86" s="482">
        <f t="shared" ref="AE86:AF86" si="164">(AE5*AE35)/12/21/7.5</f>
        <v>25.555555555555557</v>
      </c>
      <c r="AF86" s="482">
        <f t="shared" si="164"/>
        <v>25.555555555555557</v>
      </c>
      <c r="AG86" s="483">
        <f t="shared" si="149"/>
        <v>0</v>
      </c>
      <c r="AH86" s="482">
        <f t="shared" ref="AH86:AI86" si="165">(AH5*AH35)/12/21/7.5</f>
        <v>13.571428571428573</v>
      </c>
      <c r="AI86" s="482">
        <f t="shared" si="165"/>
        <v>13.571428571428573</v>
      </c>
      <c r="AJ86" s="483">
        <f t="shared" si="150"/>
        <v>0</v>
      </c>
      <c r="AK86" s="482">
        <f t="shared" ref="AK86:AL86" si="166">(AK5*AK35)/12/21/7.5</f>
        <v>5.8465608465608465</v>
      </c>
      <c r="AL86" s="482">
        <f t="shared" si="166"/>
        <v>5.8465608465608465</v>
      </c>
      <c r="AM86" s="483">
        <f t="shared" si="151"/>
        <v>0</v>
      </c>
      <c r="AN86" s="482">
        <f t="shared" ref="AN86:AO86" si="167">(AN5*AN35)/12/21/7.5</f>
        <v>19.047619047619047</v>
      </c>
      <c r="AO86" s="482">
        <f t="shared" si="167"/>
        <v>19.047619047619047</v>
      </c>
      <c r="AP86" s="483">
        <f t="shared" si="152"/>
        <v>0</v>
      </c>
      <c r="AQ86" s="482">
        <f t="shared" ref="AQ86:AR86" si="168">(AQ5*AQ35)/12/21/7.5</f>
        <v>204.09417989417989</v>
      </c>
      <c r="AR86" s="482">
        <f t="shared" si="168"/>
        <v>204.09417989417989</v>
      </c>
      <c r="AS86" s="483">
        <f t="shared" si="153"/>
        <v>0</v>
      </c>
      <c r="AT86" s="482">
        <f t="shared" ref="AT86:AU86" si="169">(AT5*AT35)/12/21/7.5</f>
        <v>1.3412698412698414</v>
      </c>
      <c r="AU86" s="482">
        <f t="shared" si="169"/>
        <v>1.3412698412698414</v>
      </c>
      <c r="AV86" s="483">
        <f t="shared" si="154"/>
        <v>0</v>
      </c>
    </row>
    <row r="87" spans="1:48" ht="16">
      <c r="A87" s="732"/>
      <c r="B87" s="734"/>
      <c r="C87" s="459" t="s">
        <v>26</v>
      </c>
      <c r="D87" s="478">
        <f t="shared" si="140"/>
        <v>923.62204402116402</v>
      </c>
      <c r="E87" s="479">
        <f t="shared" si="155"/>
        <v>923.62204402116402</v>
      </c>
      <c r="F87" s="480">
        <f t="shared" si="97"/>
        <v>0</v>
      </c>
      <c r="G87" s="484">
        <f t="shared" si="156"/>
        <v>16.865079365079364</v>
      </c>
      <c r="H87" s="485">
        <f t="shared" si="156"/>
        <v>16.865079365079364</v>
      </c>
      <c r="I87" s="486">
        <f t="shared" si="141"/>
        <v>0</v>
      </c>
      <c r="J87" s="485">
        <f t="shared" si="157"/>
        <v>24.285714285714285</v>
      </c>
      <c r="K87" s="485">
        <f t="shared" si="157"/>
        <v>24.285714285714285</v>
      </c>
      <c r="L87" s="486">
        <f t="shared" si="142"/>
        <v>0</v>
      </c>
      <c r="M87" s="485">
        <f t="shared" si="158"/>
        <v>1.0793650793650793</v>
      </c>
      <c r="N87" s="485">
        <f t="shared" si="158"/>
        <v>1.0793650793650793</v>
      </c>
      <c r="O87" s="486">
        <f t="shared" si="143"/>
        <v>0</v>
      </c>
      <c r="P87" s="485">
        <f t="shared" ref="P87:Q87" si="170">(P6*P36)/12/21/7.5</f>
        <v>586.56169481481481</v>
      </c>
      <c r="Q87" s="485">
        <f t="shared" si="170"/>
        <v>586.56169481481481</v>
      </c>
      <c r="R87" s="486">
        <f t="shared" si="144"/>
        <v>0</v>
      </c>
      <c r="S87" s="485">
        <f t="shared" ref="S87:T87" si="171">(S6*S36)/12/21/7.5</f>
        <v>0.79873015873015873</v>
      </c>
      <c r="T87" s="485">
        <f t="shared" si="171"/>
        <v>0.79873015873015873</v>
      </c>
      <c r="U87" s="486">
        <f t="shared" si="145"/>
        <v>0</v>
      </c>
      <c r="V87" s="485">
        <f t="shared" ref="V87:W87" si="172">(V6*V36)/12/21/7.5</f>
        <v>18.888888888888889</v>
      </c>
      <c r="W87" s="485">
        <f t="shared" si="172"/>
        <v>18.888888888888889</v>
      </c>
      <c r="X87" s="486">
        <f t="shared" si="146"/>
        <v>0</v>
      </c>
      <c r="Y87" s="650">
        <f t="shared" ref="Y87:Z87" si="173">(Y6*Y36)/12/21/7.5</f>
        <v>0</v>
      </c>
      <c r="Z87" s="650">
        <f t="shared" si="173"/>
        <v>0</v>
      </c>
      <c r="AA87" s="650">
        <f t="shared" si="147"/>
        <v>0</v>
      </c>
      <c r="AB87" s="485">
        <f t="shared" ref="AB87:AC87" si="174">(AB6*AB36)/12/21/7.5</f>
        <v>0.29682539682539683</v>
      </c>
      <c r="AC87" s="485">
        <f t="shared" si="174"/>
        <v>0.29682539682539683</v>
      </c>
      <c r="AD87" s="486">
        <f t="shared" si="148"/>
        <v>0</v>
      </c>
      <c r="AE87" s="485">
        <f t="shared" ref="AE87:AF87" si="175">(AE6*AE36)/12/21/7.5</f>
        <v>26.066666666666674</v>
      </c>
      <c r="AF87" s="485">
        <f t="shared" si="175"/>
        <v>26.066666666666674</v>
      </c>
      <c r="AG87" s="486">
        <f t="shared" si="149"/>
        <v>0</v>
      </c>
      <c r="AH87" s="485">
        <f t="shared" ref="AH87:AI87" si="176">(AH6*AH36)/12/21/7.5</f>
        <v>13.842857142857143</v>
      </c>
      <c r="AI87" s="485">
        <f t="shared" si="176"/>
        <v>13.842857142857143</v>
      </c>
      <c r="AJ87" s="486">
        <f t="shared" si="150"/>
        <v>0</v>
      </c>
      <c r="AK87" s="485">
        <f t="shared" ref="AK87:AL87" si="177">(AK6*AK36)/12/21/7.5</f>
        <v>5.9634920634920636</v>
      </c>
      <c r="AL87" s="485">
        <f t="shared" si="177"/>
        <v>5.9634920634920636</v>
      </c>
      <c r="AM87" s="486">
        <f t="shared" si="151"/>
        <v>0</v>
      </c>
      <c r="AN87" s="485">
        <f t="shared" ref="AN87:AO87" si="178">(AN6*AN36)/12/21/7.5</f>
        <v>19.428571428571431</v>
      </c>
      <c r="AO87" s="485">
        <f t="shared" si="178"/>
        <v>19.428571428571431</v>
      </c>
      <c r="AP87" s="486">
        <f t="shared" si="152"/>
        <v>0</v>
      </c>
      <c r="AQ87" s="485">
        <f t="shared" ref="AQ87:AR87" si="179">(AQ6*AQ36)/12/21/7.5</f>
        <v>208.17606349206349</v>
      </c>
      <c r="AR87" s="485">
        <f t="shared" si="179"/>
        <v>208.17606349206349</v>
      </c>
      <c r="AS87" s="486">
        <f t="shared" si="153"/>
        <v>0</v>
      </c>
      <c r="AT87" s="485">
        <f t="shared" ref="AT87:AU87" si="180">(AT6*AT36)/12/21/7.5</f>
        <v>1.3680952380952383</v>
      </c>
      <c r="AU87" s="485">
        <f t="shared" si="180"/>
        <v>1.3680952380952383</v>
      </c>
      <c r="AV87" s="486">
        <f t="shared" si="154"/>
        <v>0</v>
      </c>
    </row>
    <row r="88" spans="1:48" ht="16">
      <c r="A88" s="732"/>
      <c r="B88" s="734"/>
      <c r="C88" s="459" t="s">
        <v>27</v>
      </c>
      <c r="D88" s="478">
        <f t="shared" si="140"/>
        <v>953.82571879788361</v>
      </c>
      <c r="E88" s="479">
        <f t="shared" si="155"/>
        <v>902.43391802192593</v>
      </c>
      <c r="F88" s="480">
        <f t="shared" si="97"/>
        <v>-51.391800775957691</v>
      </c>
      <c r="G88" s="484">
        <f t="shared" si="156"/>
        <v>17.202380952380956</v>
      </c>
      <c r="H88" s="485">
        <f t="shared" si="156"/>
        <v>16.858333333333338</v>
      </c>
      <c r="I88" s="486">
        <f t="shared" si="141"/>
        <v>-0.34404761904761827</v>
      </c>
      <c r="J88" s="485">
        <f t="shared" si="157"/>
        <v>24.771428571428569</v>
      </c>
      <c r="K88" s="485">
        <f t="shared" si="157"/>
        <v>24.276</v>
      </c>
      <c r="L88" s="486">
        <f t="shared" si="142"/>
        <v>-0.49542857142856889</v>
      </c>
      <c r="M88" s="485">
        <f t="shared" si="158"/>
        <v>1.1009523809523811</v>
      </c>
      <c r="N88" s="485">
        <f t="shared" si="158"/>
        <v>1.0596666666666668</v>
      </c>
      <c r="O88" s="486">
        <f t="shared" si="143"/>
        <v>-4.128571428571437E-2</v>
      </c>
      <c r="P88" s="485">
        <f t="shared" ref="P88:Q88" si="181">(P7*P37)/12/21/7.5</f>
        <v>610.02416260740745</v>
      </c>
      <c r="Q88" s="485">
        <f t="shared" si="181"/>
        <v>597.82367935525929</v>
      </c>
      <c r="R88" s="486">
        <f t="shared" si="144"/>
        <v>-12.20048325214816</v>
      </c>
      <c r="S88" s="485">
        <f t="shared" ref="S88:T88" si="182">(S7*S37)/12/21/7.5</f>
        <v>0.81470476190476193</v>
      </c>
      <c r="T88" s="485">
        <f t="shared" si="182"/>
        <v>0.79841066666666671</v>
      </c>
      <c r="U88" s="486">
        <f t="shared" si="145"/>
        <v>-1.6294095238095219E-2</v>
      </c>
      <c r="V88" s="485">
        <f t="shared" ref="V88:W88" si="183">(V7*V37)/12/21/7.5</f>
        <v>19.266666666666666</v>
      </c>
      <c r="W88" s="485">
        <f t="shared" si="183"/>
        <v>18.88133333333333</v>
      </c>
      <c r="X88" s="486">
        <f t="shared" si="146"/>
        <v>-0.3853333333333353</v>
      </c>
      <c r="Y88" s="650">
        <f t="shared" ref="Y88:Z88" si="184">(Y7*Y37)/12/21/7.5</f>
        <v>0</v>
      </c>
      <c r="Z88" s="650">
        <f t="shared" si="184"/>
        <v>0</v>
      </c>
      <c r="AA88" s="650">
        <f t="shared" si="147"/>
        <v>0</v>
      </c>
      <c r="AB88" s="485">
        <f t="shared" ref="AB88:AC88" si="185">(AB7*AB37)/12/21/7.5</f>
        <v>0.30276190476190479</v>
      </c>
      <c r="AC88" s="485">
        <f t="shared" si="185"/>
        <v>0.29175238095238093</v>
      </c>
      <c r="AD88" s="486">
        <f t="shared" si="148"/>
        <v>-1.1009523809523858E-2</v>
      </c>
      <c r="AE88" s="485">
        <f t="shared" ref="AE88:AF88" si="186">(AE7*AE37)/12/21/7.5</f>
        <v>26.588000000000005</v>
      </c>
      <c r="AF88" s="485">
        <f t="shared" si="186"/>
        <v>25.762285714285714</v>
      </c>
      <c r="AG88" s="486">
        <f t="shared" si="149"/>
        <v>-0.82571428571429095</v>
      </c>
      <c r="AH88" s="485">
        <f t="shared" ref="AH88:AI88" si="187">(AH7*AH37)/12/21/7.5</f>
        <v>14.119714285714286</v>
      </c>
      <c r="AI88" s="485">
        <f t="shared" si="187"/>
        <v>13.27253142857143</v>
      </c>
      <c r="AJ88" s="486">
        <f t="shared" si="150"/>
        <v>-0.84718285714285635</v>
      </c>
      <c r="AK88" s="485">
        <f t="shared" ref="AK88:AL88" si="188">(AK7*AK37)/12/21/7.5</f>
        <v>6.082761904761905</v>
      </c>
      <c r="AL88" s="485">
        <f t="shared" si="188"/>
        <v>5.6148571428571437</v>
      </c>
      <c r="AM88" s="486">
        <f t="shared" si="151"/>
        <v>-0.46790476190476138</v>
      </c>
      <c r="AN88" s="485">
        <f t="shared" ref="AN88:AO88" si="189">(AN7*AN37)/12/21/7.5</f>
        <v>19.817142857142859</v>
      </c>
      <c r="AO88" s="485">
        <f t="shared" si="189"/>
        <v>17.615238095238098</v>
      </c>
      <c r="AP88" s="486">
        <f t="shared" si="152"/>
        <v>-2.2019047619047605</v>
      </c>
      <c r="AQ88" s="485">
        <f t="shared" ref="AQ88:AR88" si="190">(AQ7*AQ37)/12/21/7.5</f>
        <v>212.3395847619048</v>
      </c>
      <c r="AR88" s="485">
        <f t="shared" si="190"/>
        <v>178.81228190476193</v>
      </c>
      <c r="AS88" s="486">
        <f t="shared" si="153"/>
        <v>-33.527302857142871</v>
      </c>
      <c r="AT88" s="485">
        <f t="shared" ref="AT88:AU88" si="191">(AT7*AT37)/12/21/7.5</f>
        <v>1.395457142857143</v>
      </c>
      <c r="AU88" s="485">
        <f t="shared" si="191"/>
        <v>1.367548</v>
      </c>
      <c r="AV88" s="486">
        <f t="shared" si="154"/>
        <v>-2.7909142857142966E-2</v>
      </c>
    </row>
    <row r="89" spans="1:48" ht="16">
      <c r="A89" s="732"/>
      <c r="B89" s="734"/>
      <c r="C89" s="459" t="s">
        <v>28</v>
      </c>
      <c r="D89" s="478">
        <f t="shared" si="140"/>
        <v>985.10271642598946</v>
      </c>
      <c r="E89" s="479">
        <f t="shared" si="155"/>
        <v>892.96363799636606</v>
      </c>
      <c r="F89" s="480">
        <f t="shared" si="97"/>
        <v>-92.139078429623382</v>
      </c>
      <c r="G89" s="484">
        <f t="shared" si="156"/>
        <v>17.546428571428571</v>
      </c>
      <c r="H89" s="485">
        <f t="shared" si="156"/>
        <v>16.851590000000002</v>
      </c>
      <c r="I89" s="486">
        <f t="shared" si="141"/>
        <v>-0.6948385714285692</v>
      </c>
      <c r="J89" s="485">
        <f t="shared" si="157"/>
        <v>25.266857142857145</v>
      </c>
      <c r="K89" s="485">
        <f t="shared" si="157"/>
        <v>24.2662896</v>
      </c>
      <c r="L89" s="486">
        <f t="shared" si="142"/>
        <v>-1.0005675428571443</v>
      </c>
      <c r="M89" s="485">
        <f t="shared" si="158"/>
        <v>1.1229714285714287</v>
      </c>
      <c r="N89" s="485">
        <f t="shared" si="158"/>
        <v>0.96856285714285728</v>
      </c>
      <c r="O89" s="486">
        <f t="shared" si="143"/>
        <v>-0.15440857142857145</v>
      </c>
      <c r="P89" s="485">
        <f t="shared" ref="P89:Q89" si="192">(P8*P38)/12/21/7.5</f>
        <v>634.42512911170365</v>
      </c>
      <c r="Q89" s="485">
        <f t="shared" si="192"/>
        <v>609.30189399888025</v>
      </c>
      <c r="R89" s="486">
        <f t="shared" si="144"/>
        <v>-25.123235112823409</v>
      </c>
      <c r="S89" s="485">
        <f t="shared" ref="S89:T89" si="193">(S8*S38)/12/21/7.5</f>
        <v>0.83099885714285726</v>
      </c>
      <c r="T89" s="485">
        <f t="shared" si="193"/>
        <v>0.79809130239999992</v>
      </c>
      <c r="U89" s="486">
        <f t="shared" si="145"/>
        <v>-3.2907554742857337E-2</v>
      </c>
      <c r="V89" s="485">
        <f t="shared" ref="V89:W89" si="194">(V8*V38)/12/21/7.5</f>
        <v>19.652000000000001</v>
      </c>
      <c r="W89" s="485">
        <f t="shared" si="194"/>
        <v>18.873780799999999</v>
      </c>
      <c r="X89" s="486">
        <f t="shared" si="146"/>
        <v>-0.77821920000000233</v>
      </c>
      <c r="Y89" s="650">
        <f t="shared" ref="Y89:Z89" si="195">(Y8*Y38)/12/21/7.5</f>
        <v>0</v>
      </c>
      <c r="Z89" s="650">
        <f t="shared" si="195"/>
        <v>0</v>
      </c>
      <c r="AA89" s="650">
        <f t="shared" si="147"/>
        <v>0</v>
      </c>
      <c r="AB89" s="485">
        <f t="shared" ref="AB89:AC89" si="196">(AB8*AB38)/12/21/7.5</f>
        <v>0.30881714285714285</v>
      </c>
      <c r="AC89" s="485">
        <f t="shared" si="196"/>
        <v>0.28635771428571422</v>
      </c>
      <c r="AD89" s="486">
        <f t="shared" si="148"/>
        <v>-2.245942857142863E-2</v>
      </c>
      <c r="AE89" s="485">
        <f t="shared" ref="AE89:AF89" si="197">(AE8*AE38)/12/21/7.5</f>
        <v>27.119760000000003</v>
      </c>
      <c r="AF89" s="485">
        <f t="shared" si="197"/>
        <v>26.277531428571432</v>
      </c>
      <c r="AG89" s="486">
        <f t="shared" si="149"/>
        <v>-0.84222857142857066</v>
      </c>
      <c r="AH89" s="485">
        <f t="shared" ref="AH89:AI89" si="198">(AH8*AH38)/12/21/7.5</f>
        <v>14.402108571428572</v>
      </c>
      <c r="AI89" s="485">
        <f t="shared" si="198"/>
        <v>12.961897714285715</v>
      </c>
      <c r="AJ89" s="486">
        <f t="shared" si="150"/>
        <v>-1.4402108571428567</v>
      </c>
      <c r="AK89" s="485">
        <f t="shared" ref="AK89:AL89" si="199">(AK8*AK38)/12/21/7.5</f>
        <v>6.2044171428571433</v>
      </c>
      <c r="AL89" s="485">
        <f t="shared" si="199"/>
        <v>5.2498914285714289</v>
      </c>
      <c r="AM89" s="486">
        <f t="shared" si="151"/>
        <v>-0.95452571428571442</v>
      </c>
      <c r="AN89" s="485">
        <f t="shared" ref="AN89:AO89" si="200">(AN8*AN38)/12/21/7.5</f>
        <v>20.213485714285714</v>
      </c>
      <c r="AO89" s="485">
        <f t="shared" si="200"/>
        <v>16.170788571428574</v>
      </c>
      <c r="AP89" s="486">
        <f t="shared" si="152"/>
        <v>-4.0426971428571399</v>
      </c>
      <c r="AQ89" s="485">
        <f t="shared" ref="AQ89:AR89" si="201">(AQ8*AQ38)/12/21/7.5</f>
        <v>216.58637645714288</v>
      </c>
      <c r="AR89" s="485">
        <f t="shared" si="201"/>
        <v>159.58996160000004</v>
      </c>
      <c r="AS89" s="486">
        <f t="shared" si="153"/>
        <v>-56.996414857142838</v>
      </c>
      <c r="AT89" s="485">
        <f t="shared" ref="AT89:AU89" si="202">(AT8*AT38)/12/21/7.5</f>
        <v>1.4233662857142859</v>
      </c>
      <c r="AU89" s="485">
        <f t="shared" si="202"/>
        <v>1.3670009808000001</v>
      </c>
      <c r="AV89" s="486">
        <f t="shared" si="154"/>
        <v>-5.6365304914285819E-2</v>
      </c>
    </row>
    <row r="90" spans="1:48" ht="16">
      <c r="A90" s="732"/>
      <c r="B90" s="734"/>
      <c r="C90" s="459" t="s">
        <v>29</v>
      </c>
      <c r="D90" s="478">
        <f t="shared" si="140"/>
        <v>1017.4932733367432</v>
      </c>
      <c r="E90" s="479">
        <f t="shared" si="155"/>
        <v>885.72129975607118</v>
      </c>
      <c r="F90" s="480">
        <f t="shared" si="97"/>
        <v>-131.77197358067221</v>
      </c>
      <c r="G90" s="484">
        <f t="shared" si="156"/>
        <v>17.897357142857143</v>
      </c>
      <c r="H90" s="485">
        <f t="shared" si="156"/>
        <v>16.844849364000002</v>
      </c>
      <c r="I90" s="486">
        <f t="shared" si="141"/>
        <v>-1.0525077788571409</v>
      </c>
      <c r="J90" s="485">
        <f t="shared" si="157"/>
        <v>25.772194285714285</v>
      </c>
      <c r="K90" s="485">
        <f t="shared" si="157"/>
        <v>24.256583084159999</v>
      </c>
      <c r="L90" s="486">
        <f t="shared" si="142"/>
        <v>-1.515611201554286</v>
      </c>
      <c r="M90" s="485">
        <f t="shared" si="158"/>
        <v>1.1454308571428571</v>
      </c>
      <c r="N90" s="485">
        <f t="shared" si="158"/>
        <v>0.90202680000000002</v>
      </c>
      <c r="O90" s="486">
        <f t="shared" si="143"/>
        <v>-0.24340405714285707</v>
      </c>
      <c r="P90" s="485">
        <f t="shared" ref="P90:Q90" si="203">(P9*P39)/12/21/7.5</f>
        <v>659.80213427617196</v>
      </c>
      <c r="Q90" s="485">
        <f t="shared" si="203"/>
        <v>621.00049036365874</v>
      </c>
      <c r="R90" s="486">
        <f t="shared" si="144"/>
        <v>-38.801643912513214</v>
      </c>
      <c r="S90" s="485">
        <f t="shared" ref="S90:T90" si="204">(S9*S39)/12/21/7.5</f>
        <v>0.84761883428571438</v>
      </c>
      <c r="T90" s="485">
        <f t="shared" si="204"/>
        <v>0.79777206587904004</v>
      </c>
      <c r="U90" s="486">
        <f t="shared" si="145"/>
        <v>-4.9846768406674347E-2</v>
      </c>
      <c r="V90" s="485">
        <f t="shared" ref="V90:W90" si="205">(V9*V39)/12/21/7.5</f>
        <v>20.045040000000004</v>
      </c>
      <c r="W90" s="485">
        <f t="shared" si="205"/>
        <v>18.866231287679991</v>
      </c>
      <c r="X90" s="486">
        <f t="shared" si="146"/>
        <v>-1.1788087123200128</v>
      </c>
      <c r="Y90" s="650">
        <f t="shared" ref="Y90:Z90" si="206">(Y9*Y39)/12/21/7.5</f>
        <v>0</v>
      </c>
      <c r="Z90" s="650">
        <f t="shared" si="206"/>
        <v>0</v>
      </c>
      <c r="AA90" s="650">
        <f t="shared" si="147"/>
        <v>0</v>
      </c>
      <c r="AB90" s="485">
        <f t="shared" ref="AB90:AC90" si="207">(AB9*AB39)/12/21/7.5</f>
        <v>0.31499348571428576</v>
      </c>
      <c r="AC90" s="485">
        <f t="shared" si="207"/>
        <v>0.28635771428571427</v>
      </c>
      <c r="AD90" s="486">
        <f t="shared" si="148"/>
        <v>-2.8635771428571488E-2</v>
      </c>
      <c r="AE90" s="485">
        <f t="shared" ref="AE90:AF90" si="208">(AE9*AE39)/12/21/7.5</f>
        <v>27.662155200000008</v>
      </c>
      <c r="AF90" s="485">
        <f t="shared" si="208"/>
        <v>26.803082057142863</v>
      </c>
      <c r="AG90" s="486">
        <f t="shared" si="149"/>
        <v>-0.8590731428571452</v>
      </c>
      <c r="AH90" s="485">
        <f t="shared" ref="AH90:AI90" si="209">(AH9*AH39)/12/21/7.5</f>
        <v>14.690150742857144</v>
      </c>
      <c r="AI90" s="485">
        <f t="shared" si="209"/>
        <v>13.221135668571431</v>
      </c>
      <c r="AJ90" s="486">
        <f t="shared" si="150"/>
        <v>-1.4690150742857124</v>
      </c>
      <c r="AK90" s="485">
        <f t="shared" ref="AK90:AL90" si="210">(AK9*AK39)/12/21/7.5</f>
        <v>6.3285054857142864</v>
      </c>
      <c r="AL90" s="485">
        <f t="shared" si="210"/>
        <v>5.3548892571428572</v>
      </c>
      <c r="AM90" s="486">
        <f t="shared" si="151"/>
        <v>-0.97361622857142915</v>
      </c>
      <c r="AN90" s="485">
        <f t="shared" ref="AN90:AO90" si="211">(AN9*AN39)/12/21/7.5</f>
        <v>20.617755428571432</v>
      </c>
      <c r="AO90" s="485">
        <f t="shared" si="211"/>
        <v>16.494204342857145</v>
      </c>
      <c r="AP90" s="486">
        <f t="shared" si="152"/>
        <v>-4.1235510857142863</v>
      </c>
      <c r="AQ90" s="485">
        <f t="shared" ref="AQ90:AR90" si="212">(AQ9*AQ39)/12/21/7.5</f>
        <v>220.91810398628576</v>
      </c>
      <c r="AR90" s="485">
        <f t="shared" si="212"/>
        <v>139.52722357028577</v>
      </c>
      <c r="AS90" s="486">
        <f t="shared" si="153"/>
        <v>-81.390880415999987</v>
      </c>
      <c r="AT90" s="485">
        <f t="shared" ref="AT90:AU90" si="213">(AT9*AT39)/12/21/7.5</f>
        <v>1.4518336114285717</v>
      </c>
      <c r="AU90" s="485">
        <f t="shared" si="213"/>
        <v>1.3664541804076797</v>
      </c>
      <c r="AV90" s="486">
        <f t="shared" si="154"/>
        <v>-8.537943102089196E-2</v>
      </c>
    </row>
    <row r="91" spans="1:48" ht="16">
      <c r="A91" s="732"/>
      <c r="B91" s="734"/>
      <c r="C91" s="459" t="s">
        <v>30</v>
      </c>
      <c r="D91" s="478">
        <f t="shared" si="140"/>
        <v>1051.0391814890017</v>
      </c>
      <c r="E91" s="479">
        <f t="shared" si="155"/>
        <v>889.75320382607777</v>
      </c>
      <c r="F91" s="480">
        <f t="shared" si="97"/>
        <v>-161.28597766292398</v>
      </c>
      <c r="G91" s="484">
        <f t="shared" si="156"/>
        <v>18.255304285714281</v>
      </c>
      <c r="H91" s="485">
        <f t="shared" si="156"/>
        <v>16.8381114242544</v>
      </c>
      <c r="I91" s="486">
        <f t="shared" si="141"/>
        <v>-1.4171928614598812</v>
      </c>
      <c r="J91" s="485">
        <f t="shared" si="157"/>
        <v>26.287638171428569</v>
      </c>
      <c r="K91" s="485">
        <f t="shared" si="157"/>
        <v>24.246880450926334</v>
      </c>
      <c r="L91" s="486">
        <f t="shared" si="142"/>
        <v>-2.0407577205022349</v>
      </c>
      <c r="M91" s="485">
        <f t="shared" si="158"/>
        <v>1.1683394742857145</v>
      </c>
      <c r="N91" s="485">
        <f t="shared" si="158"/>
        <v>0.86165036228571423</v>
      </c>
      <c r="O91" s="486">
        <f t="shared" si="143"/>
        <v>-0.30668911200000026</v>
      </c>
      <c r="P91" s="485">
        <f t="shared" ref="P91:Q91" si="214">(P10*P40)/12/21/7.5</f>
        <v>686.19421964721892</v>
      </c>
      <c r="Q91" s="485">
        <f t="shared" si="214"/>
        <v>632.92369977864109</v>
      </c>
      <c r="R91" s="486">
        <f t="shared" si="144"/>
        <v>-53.270519868577821</v>
      </c>
      <c r="S91" s="485">
        <f t="shared" ref="S91:T91" si="215">(S10*S40)/12/21/7.5</f>
        <v>0.86457121097142853</v>
      </c>
      <c r="T91" s="485">
        <f t="shared" si="215"/>
        <v>0.79745295705268837</v>
      </c>
      <c r="U91" s="486">
        <f t="shared" si="145"/>
        <v>-6.7118253918740156E-2</v>
      </c>
      <c r="V91" s="485">
        <f t="shared" ref="V91:W91" si="216">(V10*V40)/12/21/7.5</f>
        <v>20.445940800000002</v>
      </c>
      <c r="W91" s="485">
        <f t="shared" si="216"/>
        <v>18.858684795164926</v>
      </c>
      <c r="X91" s="486">
        <f t="shared" si="146"/>
        <v>-1.5872560048350763</v>
      </c>
      <c r="Y91" s="650">
        <f t="shared" ref="Y91:Z91" si="217">(Y10*Y40)/12/21/7.5</f>
        <v>0</v>
      </c>
      <c r="Z91" s="650">
        <f t="shared" si="217"/>
        <v>0</v>
      </c>
      <c r="AA91" s="650">
        <f t="shared" si="147"/>
        <v>0</v>
      </c>
      <c r="AB91" s="485">
        <f t="shared" ref="AB91:AC91" si="218">(AB10*AB40)/12/21/7.5</f>
        <v>0.32129335542857151</v>
      </c>
      <c r="AC91" s="485">
        <f t="shared" si="218"/>
        <v>0.29208486857142862</v>
      </c>
      <c r="AD91" s="486">
        <f t="shared" si="148"/>
        <v>-2.920848685714289E-2</v>
      </c>
      <c r="AE91" s="485">
        <f t="shared" ref="AE91:AF91" si="219">(AE10*AE40)/12/21/7.5</f>
        <v>28.215398304000008</v>
      </c>
      <c r="AF91" s="485">
        <f t="shared" si="219"/>
        <v>27.339143698285717</v>
      </c>
      <c r="AG91" s="486">
        <f t="shared" si="149"/>
        <v>-0.87625460571429059</v>
      </c>
      <c r="AH91" s="485">
        <f t="shared" ref="AH91:AI91" si="220">(AH10*AH40)/12/21/7.5</f>
        <v>14.983953757714289</v>
      </c>
      <c r="AI91" s="485">
        <f t="shared" si="220"/>
        <v>13.485558381942859</v>
      </c>
      <c r="AJ91" s="486">
        <f t="shared" si="150"/>
        <v>-1.4983953757714303</v>
      </c>
      <c r="AK91" s="485">
        <f t="shared" ref="AK91:AL91" si="221">(AK10*AK40)/12/21/7.5</f>
        <v>6.4550755954285712</v>
      </c>
      <c r="AL91" s="485">
        <f t="shared" si="221"/>
        <v>5.4619870422857151</v>
      </c>
      <c r="AM91" s="486">
        <f t="shared" si="151"/>
        <v>-0.99308855314285616</v>
      </c>
      <c r="AN91" s="485">
        <f t="shared" ref="AN91:AO91" si="222">(AN10*AN40)/12/21/7.5</f>
        <v>21.030110537142857</v>
      </c>
      <c r="AO91" s="485">
        <f t="shared" si="222"/>
        <v>16.824088429714287</v>
      </c>
      <c r="AP91" s="486">
        <f t="shared" si="152"/>
        <v>-4.20602210742857</v>
      </c>
      <c r="AQ91" s="485">
        <f t="shared" ref="AQ91:AR91" si="223">(AQ10*AQ40)/12/21/7.5</f>
        <v>225.33646606601147</v>
      </c>
      <c r="AR91" s="485">
        <f t="shared" si="223"/>
        <v>130.45795403821717</v>
      </c>
      <c r="AS91" s="486">
        <f t="shared" si="153"/>
        <v>-94.878512027794301</v>
      </c>
      <c r="AT91" s="485">
        <f t="shared" ref="AT91:AU91" si="224">(AT10*AT40)/12/21/7.5</f>
        <v>1.480870283657143</v>
      </c>
      <c r="AU91" s="485">
        <f t="shared" si="224"/>
        <v>1.3659075987355167</v>
      </c>
      <c r="AV91" s="486">
        <f t="shared" si="154"/>
        <v>-0.11496268492162631</v>
      </c>
    </row>
    <row r="92" spans="1:48" ht="16">
      <c r="A92" s="732"/>
      <c r="B92" s="734"/>
      <c r="C92" s="459" t="s">
        <v>31</v>
      </c>
      <c r="D92" s="478">
        <f t="shared" si="140"/>
        <v>1085.7838495117262</v>
      </c>
      <c r="E92" s="479">
        <f t="shared" si="155"/>
        <v>904.23168577177933</v>
      </c>
      <c r="F92" s="480">
        <f t="shared" si="97"/>
        <v>-181.55216373994674</v>
      </c>
      <c r="G92" s="484">
        <f t="shared" si="156"/>
        <v>18.620410371428573</v>
      </c>
      <c r="H92" s="485">
        <f t="shared" si="156"/>
        <v>16.831376179684693</v>
      </c>
      <c r="I92" s="486">
        <f t="shared" si="141"/>
        <v>-1.7890341917438803</v>
      </c>
      <c r="J92" s="485">
        <f t="shared" si="157"/>
        <v>26.813390934857139</v>
      </c>
      <c r="K92" s="485">
        <f t="shared" si="157"/>
        <v>24.237181698745967</v>
      </c>
      <c r="L92" s="486">
        <f t="shared" si="142"/>
        <v>-2.5762092361111719</v>
      </c>
      <c r="M92" s="485">
        <f t="shared" si="158"/>
        <v>1.1917062637714286</v>
      </c>
      <c r="N92" s="485">
        <f t="shared" si="158"/>
        <v>0.86398704123428571</v>
      </c>
      <c r="O92" s="486">
        <f t="shared" si="143"/>
        <v>-0.32771922253714292</v>
      </c>
      <c r="P92" s="485">
        <f t="shared" ref="P92:Q92" si="225">(P11*P41)/12/21/7.5</f>
        <v>713.6419884331076</v>
      </c>
      <c r="Q92" s="485">
        <f t="shared" si="225"/>
        <v>645.0758348143911</v>
      </c>
      <c r="R92" s="486">
        <f t="shared" si="144"/>
        <v>-68.566153618716498</v>
      </c>
      <c r="S92" s="485">
        <f t="shared" ref="S92:T92" si="226">(S11*S41)/12/21/7.5</f>
        <v>0.88186263519085728</v>
      </c>
      <c r="T92" s="485">
        <f t="shared" si="226"/>
        <v>0.79713397586986723</v>
      </c>
      <c r="U92" s="486">
        <f t="shared" si="145"/>
        <v>-8.4728659320990052E-2</v>
      </c>
      <c r="V92" s="485">
        <f t="shared" ref="V92:W92" si="227">(V11*V41)/12/21/7.5</f>
        <v>20.854859615999999</v>
      </c>
      <c r="W92" s="485">
        <f t="shared" si="227"/>
        <v>18.851141321246853</v>
      </c>
      <c r="X92" s="486">
        <f t="shared" si="146"/>
        <v>-2.0037182947531456</v>
      </c>
      <c r="Y92" s="650">
        <f t="shared" ref="Y92:Z92" si="228">(Y11*Y41)/12/21/7.5</f>
        <v>0</v>
      </c>
      <c r="Z92" s="650">
        <f t="shared" si="228"/>
        <v>0</v>
      </c>
      <c r="AA92" s="650">
        <f t="shared" si="147"/>
        <v>0</v>
      </c>
      <c r="AB92" s="485">
        <f t="shared" ref="AB92:AC92" si="229">(AB11*AB41)/12/21/7.5</f>
        <v>0.32771922253714286</v>
      </c>
      <c r="AC92" s="485">
        <f t="shared" si="229"/>
        <v>0.29792656594285716</v>
      </c>
      <c r="AD92" s="486">
        <f t="shared" si="148"/>
        <v>-2.9792656594285705E-2</v>
      </c>
      <c r="AE92" s="485">
        <f t="shared" ref="AE92:AF92" si="230">(AE11*AE41)/12/21/7.5</f>
        <v>28.779706270080009</v>
      </c>
      <c r="AF92" s="485">
        <f t="shared" si="230"/>
        <v>27.885926572251432</v>
      </c>
      <c r="AG92" s="486">
        <f t="shared" si="149"/>
        <v>-0.89377969782857747</v>
      </c>
      <c r="AH92" s="485">
        <f t="shared" ref="AH92:AI92" si="231">(AH11*AH41)/12/21/7.5</f>
        <v>15.283632832868573</v>
      </c>
      <c r="AI92" s="485">
        <f t="shared" si="231"/>
        <v>12.226906266294861</v>
      </c>
      <c r="AJ92" s="486">
        <f t="shared" si="150"/>
        <v>-3.0567265665737118</v>
      </c>
      <c r="AK92" s="485">
        <f t="shared" ref="AK92:AL92" si="232">(AK11*AK41)/12/21/7.5</f>
        <v>6.584177107337144</v>
      </c>
      <c r="AL92" s="485">
        <f t="shared" si="232"/>
        <v>5.5712267831314284</v>
      </c>
      <c r="AM92" s="486">
        <f t="shared" si="151"/>
        <v>-1.0129503242057156</v>
      </c>
      <c r="AN92" s="485">
        <f t="shared" ref="AN92:AO92" si="233">(AN11*AN41)/12/21/7.5</f>
        <v>21.45071274788571</v>
      </c>
      <c r="AO92" s="485">
        <f t="shared" si="233"/>
        <v>17.160570198308569</v>
      </c>
      <c r="AP92" s="486">
        <f t="shared" si="152"/>
        <v>-4.2901425495771406</v>
      </c>
      <c r="AQ92" s="485">
        <f t="shared" ref="AQ92:AR92" si="234">(AQ11*AQ41)/12/21/7.5</f>
        <v>229.84319538733172</v>
      </c>
      <c r="AR92" s="485">
        <f t="shared" si="234"/>
        <v>133.06711311898152</v>
      </c>
      <c r="AS92" s="486">
        <f t="shared" si="153"/>
        <v>-96.776082268350194</v>
      </c>
      <c r="AT92" s="485">
        <f t="shared" ref="AT92:AU92" si="235">(AT11*AT41)/12/21/7.5</f>
        <v>1.5104876893302859</v>
      </c>
      <c r="AU92" s="485">
        <f t="shared" si="235"/>
        <v>1.3653612356960223</v>
      </c>
      <c r="AV92" s="486">
        <f t="shared" si="154"/>
        <v>-0.14512645363426357</v>
      </c>
    </row>
    <row r="93" spans="1:48" ht="16">
      <c r="A93" s="732"/>
      <c r="B93" s="734"/>
      <c r="C93" s="459" t="s">
        <v>32</v>
      </c>
      <c r="D93" s="478">
        <f t="shared" si="140"/>
        <v>1121.772366270623</v>
      </c>
      <c r="E93" s="479">
        <f t="shared" si="155"/>
        <v>920.44261652419573</v>
      </c>
      <c r="F93" s="480">
        <f t="shared" si="97"/>
        <v>-201.32974974642744</v>
      </c>
      <c r="G93" s="484">
        <f t="shared" si="156"/>
        <v>18.992818578857147</v>
      </c>
      <c r="H93" s="485">
        <f t="shared" si="156"/>
        <v>16.824643629212822</v>
      </c>
      <c r="I93" s="486">
        <f t="shared" si="141"/>
        <v>-2.1681749496443246</v>
      </c>
      <c r="J93" s="485">
        <f t="shared" si="157"/>
        <v>27.349658753554284</v>
      </c>
      <c r="K93" s="485">
        <f t="shared" si="157"/>
        <v>24.227486826066464</v>
      </c>
      <c r="L93" s="486">
        <f t="shared" si="142"/>
        <v>-3.1221719274878197</v>
      </c>
      <c r="M93" s="485">
        <f t="shared" si="158"/>
        <v>1.2155403890468572</v>
      </c>
      <c r="N93" s="485">
        <f t="shared" si="158"/>
        <v>0.79010125288045729</v>
      </c>
      <c r="O93" s="486">
        <f t="shared" si="143"/>
        <v>-0.42543913616639994</v>
      </c>
      <c r="P93" s="485">
        <f t="shared" ref="P93:Q93" si="236">(P12*P42)/12/21/7.5</f>
        <v>742.18766797043213</v>
      </c>
      <c r="Q93" s="485">
        <f t="shared" si="236"/>
        <v>657.46129084282734</v>
      </c>
      <c r="R93" s="486">
        <f t="shared" si="144"/>
        <v>-84.726377127604792</v>
      </c>
      <c r="S93" s="485">
        <f t="shared" ref="S93:T93" si="237">(S12*S42)/12/21/7.5</f>
        <v>0.89949988789467439</v>
      </c>
      <c r="T93" s="485">
        <f t="shared" si="237"/>
        <v>0.79681512227951934</v>
      </c>
      <c r="U93" s="486">
        <f t="shared" si="145"/>
        <v>-0.10268476561515505</v>
      </c>
      <c r="V93" s="485">
        <f t="shared" ref="V93:W93" si="238">(V12*V42)/12/21/7.5</f>
        <v>21.271956808319999</v>
      </c>
      <c r="W93" s="485">
        <f t="shared" si="238"/>
        <v>18.843600864718358</v>
      </c>
      <c r="X93" s="486">
        <f t="shared" si="146"/>
        <v>-2.4283559436016411</v>
      </c>
      <c r="Y93" s="650">
        <f t="shared" ref="Y93:Z93" si="239">(Y12*Y42)/12/21/7.5</f>
        <v>0</v>
      </c>
      <c r="Z93" s="650">
        <f t="shared" si="239"/>
        <v>0</v>
      </c>
      <c r="AA93" s="650">
        <f t="shared" si="147"/>
        <v>0</v>
      </c>
      <c r="AB93" s="485">
        <f t="shared" ref="AB93:AC93" si="240">(AB12*AB42)/12/21/7.5</f>
        <v>0.33427360698788572</v>
      </c>
      <c r="AC93" s="485">
        <f t="shared" si="240"/>
        <v>0.30388509726171431</v>
      </c>
      <c r="AD93" s="486">
        <f t="shared" si="148"/>
        <v>-3.0388509726171409E-2</v>
      </c>
      <c r="AE93" s="485">
        <f t="shared" ref="AE93:AF93" si="241">(AE12*AE42)/12/21/7.5</f>
        <v>29.355300395481603</v>
      </c>
      <c r="AF93" s="485">
        <f t="shared" si="241"/>
        <v>28.443645103696458</v>
      </c>
      <c r="AG93" s="486">
        <f t="shared" si="149"/>
        <v>-0.91165529178514504</v>
      </c>
      <c r="AH93" s="485">
        <f t="shared" ref="AH93:AI93" si="242">(AH12*AH42)/12/21/7.5</f>
        <v>15.589305489525946</v>
      </c>
      <c r="AI93" s="485">
        <f t="shared" si="242"/>
        <v>12.471444391620757</v>
      </c>
      <c r="AJ93" s="486">
        <f t="shared" si="150"/>
        <v>-3.1178610979051893</v>
      </c>
      <c r="AK93" s="485">
        <f t="shared" ref="AK93:AL93" si="243">(AK12*AK42)/12/21/7.5</f>
        <v>6.7158606494838864</v>
      </c>
      <c r="AL93" s="485">
        <f t="shared" si="243"/>
        <v>5.6826513187940586</v>
      </c>
      <c r="AM93" s="486">
        <f t="shared" si="151"/>
        <v>-1.0332093306898278</v>
      </c>
      <c r="AN93" s="485">
        <f t="shared" ref="AN93:AO93" si="244">(AN12*AN42)/12/21/7.5</f>
        <v>21.879727002843431</v>
      </c>
      <c r="AO93" s="485">
        <f t="shared" si="244"/>
        <v>17.503781602274746</v>
      </c>
      <c r="AP93" s="486">
        <f t="shared" si="152"/>
        <v>-4.3759454005686855</v>
      </c>
      <c r="AQ93" s="485">
        <f t="shared" ref="AQ93:AR93" si="245">(AQ12*AQ42)/12/21/7.5</f>
        <v>234.44005929507833</v>
      </c>
      <c r="AR93" s="485">
        <f t="shared" si="245"/>
        <v>135.72845538136116</v>
      </c>
      <c r="AS93" s="486">
        <f t="shared" si="153"/>
        <v>-98.71160391371717</v>
      </c>
      <c r="AT93" s="485">
        <f t="shared" ref="AT93:AU93" si="246">(AT12*AT42)/12/21/7.5</f>
        <v>1.5406974431168914</v>
      </c>
      <c r="AU93" s="485">
        <f t="shared" si="246"/>
        <v>1.364815091201744</v>
      </c>
      <c r="AV93" s="486">
        <f t="shared" si="154"/>
        <v>-0.17588235191514734</v>
      </c>
    </row>
    <row r="94" spans="1:48" ht="16">
      <c r="A94" s="732"/>
      <c r="B94" s="734"/>
      <c r="C94" s="459" t="s">
        <v>33</v>
      </c>
      <c r="D94" s="478">
        <f t="shared" si="140"/>
        <v>1159.0515669554438</v>
      </c>
      <c r="E94" s="479">
        <f t="shared" si="155"/>
        <v>937.02853336680164</v>
      </c>
      <c r="F94" s="480">
        <f t="shared" si="97"/>
        <v>-222.02303358864233</v>
      </c>
      <c r="G94" s="484">
        <f t="shared" si="156"/>
        <v>19.372674950434284</v>
      </c>
      <c r="H94" s="485">
        <f t="shared" si="156"/>
        <v>16.817913771761138</v>
      </c>
      <c r="I94" s="486">
        <f t="shared" si="141"/>
        <v>-2.5547611786731466</v>
      </c>
      <c r="J94" s="485">
        <f t="shared" si="157"/>
        <v>27.896651928625371</v>
      </c>
      <c r="K94" s="485">
        <f t="shared" si="157"/>
        <v>24.217795831336037</v>
      </c>
      <c r="L94" s="486">
        <f t="shared" si="142"/>
        <v>-3.6788560972893336</v>
      </c>
      <c r="M94" s="485">
        <f t="shared" si="158"/>
        <v>1.2398511968277943</v>
      </c>
      <c r="N94" s="485">
        <f t="shared" si="158"/>
        <v>0.77490699801737151</v>
      </c>
      <c r="O94" s="486">
        <f t="shared" si="143"/>
        <v>-0.46494419881042282</v>
      </c>
      <c r="P94" s="485">
        <f t="shared" ref="P94:Q94" si="247">(P13*P43)/12/21/7.5</f>
        <v>771.87517468924921</v>
      </c>
      <c r="Q94" s="485">
        <f t="shared" si="247"/>
        <v>670.08454762700967</v>
      </c>
      <c r="R94" s="486">
        <f t="shared" si="144"/>
        <v>-101.79062706223954</v>
      </c>
      <c r="S94" s="485">
        <f t="shared" ref="S94:T94" si="248">(S13*S43)/12/21/7.5</f>
        <v>0.91748988565256773</v>
      </c>
      <c r="T94" s="485">
        <f t="shared" si="248"/>
        <v>0.79649639623060753</v>
      </c>
      <c r="U94" s="486">
        <f t="shared" si="145"/>
        <v>-0.1209934894219602</v>
      </c>
      <c r="V94" s="485">
        <f t="shared" ref="V94:W94" si="249">(V13*V43)/12/21/7.5</f>
        <v>21.697395944486402</v>
      </c>
      <c r="W94" s="485">
        <f t="shared" si="249"/>
        <v>18.836063424372469</v>
      </c>
      <c r="X94" s="486">
        <f t="shared" si="146"/>
        <v>-2.8613325201139332</v>
      </c>
      <c r="Y94" s="650">
        <f t="shared" ref="Y94:Z94" si="250">(Y13*Y43)/12/21/7.5</f>
        <v>0</v>
      </c>
      <c r="Z94" s="650">
        <f t="shared" si="250"/>
        <v>0</v>
      </c>
      <c r="AA94" s="650">
        <f t="shared" si="147"/>
        <v>0</v>
      </c>
      <c r="AB94" s="485">
        <f t="shared" ref="AB94:AC94" si="251">(AB13*AB43)/12/21/7.5</f>
        <v>0.34095907912764351</v>
      </c>
      <c r="AC94" s="485">
        <f t="shared" si="251"/>
        <v>0.30996279920694858</v>
      </c>
      <c r="AD94" s="486">
        <f t="shared" si="148"/>
        <v>-3.0996279920694925E-2</v>
      </c>
      <c r="AE94" s="485">
        <f t="shared" ref="AE94:AF94" si="252">(AE13*AE43)/12/21/7.5</f>
        <v>29.942406403391246</v>
      </c>
      <c r="AF94" s="485">
        <f t="shared" si="252"/>
        <v>29.012518005770392</v>
      </c>
      <c r="AG94" s="486">
        <f t="shared" si="149"/>
        <v>-0.92988839762085362</v>
      </c>
      <c r="AH94" s="485">
        <f t="shared" ref="AH94:AI94" si="253">(AH13*AH43)/12/21/7.5</f>
        <v>15.901091599316462</v>
      </c>
      <c r="AI94" s="485">
        <f t="shared" si="253"/>
        <v>12.720873279453171</v>
      </c>
      <c r="AJ94" s="486">
        <f t="shared" si="150"/>
        <v>-3.1802183198632914</v>
      </c>
      <c r="AK94" s="485">
        <f t="shared" ref="AK94:AL94" si="254">(AK13*AK43)/12/21/7.5</f>
        <v>6.8501778624735632</v>
      </c>
      <c r="AL94" s="485">
        <f t="shared" si="254"/>
        <v>5.7963043451699399</v>
      </c>
      <c r="AM94" s="486">
        <f t="shared" si="151"/>
        <v>-1.0538735173036233</v>
      </c>
      <c r="AN94" s="485">
        <f t="shared" ref="AN94:AO94" si="255">(AN13*AN43)/12/21/7.5</f>
        <v>22.317321542900299</v>
      </c>
      <c r="AO94" s="485">
        <f t="shared" si="255"/>
        <v>17.853857234320238</v>
      </c>
      <c r="AP94" s="486">
        <f t="shared" si="152"/>
        <v>-4.4634643085800612</v>
      </c>
      <c r="AQ94" s="485">
        <f t="shared" ref="AQ94:AR94" si="256">(AQ13*AQ43)/12/21/7.5</f>
        <v>239.12886048097991</v>
      </c>
      <c r="AR94" s="485">
        <f t="shared" si="256"/>
        <v>138.44302448898841</v>
      </c>
      <c r="AS94" s="486">
        <f t="shared" si="153"/>
        <v>-100.6858359919915</v>
      </c>
      <c r="AT94" s="485">
        <f t="shared" ref="AT94:AU94" si="257">(AT13*AT43)/12/21/7.5</f>
        <v>1.5715113919792296</v>
      </c>
      <c r="AU94" s="485">
        <f t="shared" si="257"/>
        <v>1.3642691651652634</v>
      </c>
      <c r="AV94" s="486">
        <f t="shared" si="154"/>
        <v>-0.2072422268139662</v>
      </c>
    </row>
    <row r="95" spans="1:48" ht="17" thickBot="1">
      <c r="A95" s="733"/>
      <c r="B95" s="735"/>
      <c r="C95" s="469" t="s">
        <v>34</v>
      </c>
      <c r="D95" s="487">
        <f t="shared" si="140"/>
        <v>1197.6701017883383</v>
      </c>
      <c r="E95" s="488">
        <f t="shared" si="155"/>
        <v>953.92014830054472</v>
      </c>
      <c r="F95" s="489">
        <f t="shared" si="97"/>
        <v>-243.74995348779339</v>
      </c>
      <c r="G95" s="490">
        <f t="shared" si="156"/>
        <v>19.760128449442973</v>
      </c>
      <c r="H95" s="491">
        <f t="shared" si="156"/>
        <v>16.811186606252434</v>
      </c>
      <c r="I95" s="492">
        <f t="shared" si="141"/>
        <v>-2.9489418431905392</v>
      </c>
      <c r="J95" s="491">
        <f t="shared" si="157"/>
        <v>28.454584967197881</v>
      </c>
      <c r="K95" s="491">
        <f t="shared" si="157"/>
        <v>24.208108713003504</v>
      </c>
      <c r="L95" s="492">
        <f t="shared" si="142"/>
        <v>-4.246476254194377</v>
      </c>
      <c r="M95" s="491">
        <f t="shared" si="158"/>
        <v>1.2646482207643504</v>
      </c>
      <c r="N95" s="491">
        <f t="shared" si="158"/>
        <v>0.74298082969905577</v>
      </c>
      <c r="O95" s="492">
        <f t="shared" si="143"/>
        <v>-0.52166739106529458</v>
      </c>
      <c r="P95" s="491">
        <f t="shared" ref="P95:Q95" si="258">(P14*P44)/12/21/7.5</f>
        <v>802.75018167681935</v>
      </c>
      <c r="Q95" s="491">
        <f t="shared" si="258"/>
        <v>682.95017094144839</v>
      </c>
      <c r="R95" s="492">
        <f t="shared" si="144"/>
        <v>-119.80001073537096</v>
      </c>
      <c r="S95" s="491">
        <f t="shared" ref="S95:T95" si="259">(S14*S44)/12/21/7.5</f>
        <v>0.9358396833656194</v>
      </c>
      <c r="T95" s="491">
        <f t="shared" si="259"/>
        <v>0.79617779767211527</v>
      </c>
      <c r="U95" s="492">
        <f t="shared" si="145"/>
        <v>-0.13966188569350413</v>
      </c>
      <c r="V95" s="491">
        <f t="shared" ref="V95:W95" si="260">(V14*V44)/12/21/7.5</f>
        <v>22.131343863376127</v>
      </c>
      <c r="W95" s="491">
        <f t="shared" si="260"/>
        <v>18.828528999002721</v>
      </c>
      <c r="X95" s="492">
        <f t="shared" si="146"/>
        <v>-3.3028148643734063</v>
      </c>
      <c r="Y95" s="651">
        <f t="shared" ref="Y95:Z95" si="261">(Y14*Y44)/12/21/7.5</f>
        <v>0</v>
      </c>
      <c r="Z95" s="651">
        <f t="shared" si="261"/>
        <v>0</v>
      </c>
      <c r="AA95" s="651">
        <f t="shared" si="147"/>
        <v>0</v>
      </c>
      <c r="AB95" s="491">
        <f t="shared" ref="AB95:AC95" si="262">(AB14*AB44)/12/21/7.5</f>
        <v>0.34777826071019635</v>
      </c>
      <c r="AC95" s="491">
        <f t="shared" si="262"/>
        <v>0.31616205519108753</v>
      </c>
      <c r="AD95" s="492">
        <f t="shared" si="148"/>
        <v>-3.161620551910882E-2</v>
      </c>
      <c r="AE95" s="491">
        <f t="shared" ref="AE95:AF95" si="263">(AE14*AE44)/12/21/7.5</f>
        <v>30.541254531459067</v>
      </c>
      <c r="AF95" s="491">
        <f t="shared" si="263"/>
        <v>29.592768365885796</v>
      </c>
      <c r="AG95" s="492">
        <f t="shared" si="149"/>
        <v>-0.94848616557327148</v>
      </c>
      <c r="AH95" s="491">
        <f t="shared" ref="AH95:AI95" si="264">(AH14*AH44)/12/21/7.5</f>
        <v>16.219113431302794</v>
      </c>
      <c r="AI95" s="491">
        <f t="shared" si="264"/>
        <v>12.975290745042235</v>
      </c>
      <c r="AJ95" s="492">
        <f t="shared" si="150"/>
        <v>-3.2438226862605593</v>
      </c>
      <c r="AK95" s="491">
        <f t="shared" ref="AK95:AL95" si="265">(AK14*AK44)/12/21/7.5</f>
        <v>6.9871814197230346</v>
      </c>
      <c r="AL95" s="491">
        <f t="shared" si="265"/>
        <v>5.9122304320733381</v>
      </c>
      <c r="AM95" s="492">
        <f t="shared" si="151"/>
        <v>-1.0749509876496965</v>
      </c>
      <c r="AN95" s="491">
        <f t="shared" ref="AN95:AO95" si="266">(AN14*AN44)/12/21/7.5</f>
        <v>22.763667973758302</v>
      </c>
      <c r="AO95" s="491">
        <f t="shared" si="266"/>
        <v>18.210934379006645</v>
      </c>
      <c r="AP95" s="492">
        <f t="shared" si="152"/>
        <v>-4.5527335947516576</v>
      </c>
      <c r="AQ95" s="491">
        <f t="shared" ref="AQ95:AR95" si="267">(AQ14*AQ44)/12/21/7.5</f>
        <v>243.91143769059957</v>
      </c>
      <c r="AR95" s="491">
        <f t="shared" si="267"/>
        <v>141.21188497876815</v>
      </c>
      <c r="AS95" s="492">
        <f t="shared" si="153"/>
        <v>-102.69955271183142</v>
      </c>
      <c r="AT95" s="491">
        <f t="shared" ref="AT95:AU95" si="268">(AT14*AT44)/12/21/7.5</f>
        <v>1.6029416198188142</v>
      </c>
      <c r="AU95" s="491">
        <f t="shared" si="268"/>
        <v>1.3637234574991972</v>
      </c>
      <c r="AV95" s="492">
        <f t="shared" si="154"/>
        <v>-0.23921816231961701</v>
      </c>
    </row>
    <row r="96" spans="1:48" ht="16">
      <c r="A96" s="732" t="s">
        <v>186</v>
      </c>
      <c r="B96" s="734" t="s">
        <v>13</v>
      </c>
      <c r="C96" s="459" t="s">
        <v>25</v>
      </c>
      <c r="D96" s="460">
        <f t="shared" si="140"/>
        <v>0</v>
      </c>
      <c r="E96" s="461">
        <f t="shared" si="155"/>
        <v>0</v>
      </c>
      <c r="F96" s="462">
        <f t="shared" si="97"/>
        <v>0</v>
      </c>
      <c r="G96" s="475">
        <v>0</v>
      </c>
      <c r="H96" s="476">
        <f>(G66+I66/2)*((G45-H45)*(1+$AW$45))*Faktory!$D$10</f>
        <v>0</v>
      </c>
      <c r="I96" s="412">
        <f>H96</f>
        <v>0</v>
      </c>
      <c r="J96" s="476">
        <v>0</v>
      </c>
      <c r="K96" s="476">
        <f>(J66+L66/2)*((J45-K45)*(1+$AW$45))*Faktory!$D$10</f>
        <v>0</v>
      </c>
      <c r="L96" s="412">
        <f>K96</f>
        <v>0</v>
      </c>
      <c r="M96" s="476">
        <v>0</v>
      </c>
      <c r="N96" s="476">
        <f>(M66+O66/2)*((M45-N45)*(1+$AW$45))*Faktory!$D$10</f>
        <v>0</v>
      </c>
      <c r="O96" s="412">
        <f>N96</f>
        <v>0</v>
      </c>
      <c r="P96" s="476">
        <v>0</v>
      </c>
      <c r="Q96" s="476">
        <f>(P66+R66/2)*((P45-Q45)*(1+$AW$45))*Faktory!$D$10</f>
        <v>0</v>
      </c>
      <c r="R96" s="412">
        <f>Q96</f>
        <v>0</v>
      </c>
      <c r="S96" s="476">
        <v>0</v>
      </c>
      <c r="T96" s="476">
        <f>(S66+U66/2)*((S45-T45)*(1+$AW$45))*Faktory!$D$10</f>
        <v>0</v>
      </c>
      <c r="U96" s="412">
        <f>T96</f>
        <v>0</v>
      </c>
      <c r="V96" s="476">
        <v>0</v>
      </c>
      <c r="W96" s="476">
        <f>(V66+X66/2)*((V45-W45)*(1+$AW$45))*Faktory!$D$10</f>
        <v>0</v>
      </c>
      <c r="X96" s="412">
        <f>W96</f>
        <v>0</v>
      </c>
      <c r="Y96" s="634">
        <v>0</v>
      </c>
      <c r="Z96" s="634">
        <f>(Y66+AA66/2)*((Y45-Z45)*(1+$AW$45))*Faktory!$D$10</f>
        <v>0</v>
      </c>
      <c r="AA96" s="634">
        <f>Z96</f>
        <v>0</v>
      </c>
      <c r="AB96" s="476">
        <v>0</v>
      </c>
      <c r="AC96" s="476">
        <f>(AB66+AD66/2)*((AB45-AC45)*(1+$AW$45))*Faktory!$D$10</f>
        <v>0</v>
      </c>
      <c r="AD96" s="412">
        <f>AC96</f>
        <v>0</v>
      </c>
      <c r="AE96" s="476">
        <v>0</v>
      </c>
      <c r="AF96" s="476">
        <f>(AE66+AG66/2)*((AE45-AF45)*(1+$AW$45))*Faktory!$D$10</f>
        <v>0</v>
      </c>
      <c r="AG96" s="412">
        <f>AF96</f>
        <v>0</v>
      </c>
      <c r="AH96" s="476">
        <v>0</v>
      </c>
      <c r="AI96" s="476">
        <f>(AH66+AJ66/2)*((AH45-AI45)*(1+$AW$45))*Faktory!$D$10</f>
        <v>0</v>
      </c>
      <c r="AJ96" s="412">
        <f>AI96</f>
        <v>0</v>
      </c>
      <c r="AK96" s="476">
        <v>0</v>
      </c>
      <c r="AL96" s="476">
        <f>(AK66+AM66/2)*((AK45-AL45)*(1+$AW$45))*Faktory!$D$10</f>
        <v>0</v>
      </c>
      <c r="AM96" s="412">
        <f>AL96</f>
        <v>0</v>
      </c>
      <c r="AN96" s="476">
        <v>0</v>
      </c>
      <c r="AO96" s="476">
        <f>(AN66+AP66/2)*((AN45-AO45)*(1+$AW$45))*Faktory!$D$10</f>
        <v>0</v>
      </c>
      <c r="AP96" s="412">
        <f>AO96</f>
        <v>0</v>
      </c>
      <c r="AQ96" s="476">
        <v>0</v>
      </c>
      <c r="AR96" s="476">
        <f>(AQ66+AS66/2)*((AQ45-AR45)*(1+$AW$45))*Faktory!$D$10</f>
        <v>0</v>
      </c>
      <c r="AS96" s="412">
        <f>AR96</f>
        <v>0</v>
      </c>
      <c r="AT96" s="476">
        <v>0</v>
      </c>
      <c r="AU96" s="476">
        <f>(AT66+AV66/2)*((AT45-AU45)*(1+$AW$45))*Faktory!$D$10</f>
        <v>0</v>
      </c>
      <c r="AV96" s="412">
        <f>AU96</f>
        <v>0</v>
      </c>
    </row>
    <row r="97" spans="1:48" ht="16">
      <c r="A97" s="732"/>
      <c r="B97" s="734"/>
      <c r="C97" s="459" t="s">
        <v>26</v>
      </c>
      <c r="D97" s="460">
        <f t="shared" si="140"/>
        <v>0</v>
      </c>
      <c r="E97" s="461">
        <f t="shared" si="155"/>
        <v>0</v>
      </c>
      <c r="F97" s="462">
        <f t="shared" si="97"/>
        <v>0</v>
      </c>
      <c r="G97" s="467">
        <v>0</v>
      </c>
      <c r="H97" s="468">
        <f>(G67+I67/2)*((G46-H46)*(1+$AW$45))*Faktory!$D$10</f>
        <v>0</v>
      </c>
      <c r="I97" s="421">
        <f t="shared" ref="I97:I105" si="269">H97</f>
        <v>0</v>
      </c>
      <c r="J97" s="468">
        <v>0</v>
      </c>
      <c r="K97" s="468">
        <f>(J67+L67/2)*((J46-K46)*(1+$AW$45))*Faktory!$D$10</f>
        <v>0</v>
      </c>
      <c r="L97" s="421">
        <f t="shared" ref="L97:L105" si="270">K97</f>
        <v>0</v>
      </c>
      <c r="M97" s="468">
        <v>0</v>
      </c>
      <c r="N97" s="468">
        <f>(M67+O67/2)*((M46-N46)*(1+$AW$45))*Faktory!$D$10</f>
        <v>0</v>
      </c>
      <c r="O97" s="421">
        <f t="shared" ref="O97:O105" si="271">N97</f>
        <v>0</v>
      </c>
      <c r="P97" s="468">
        <v>0</v>
      </c>
      <c r="Q97" s="468">
        <f>(P67+R67/2)*((P46-Q46)*(1+$AW$45))*Faktory!$D$10</f>
        <v>0</v>
      </c>
      <c r="R97" s="421">
        <f t="shared" ref="R97:R105" si="272">Q97</f>
        <v>0</v>
      </c>
      <c r="S97" s="468">
        <v>0</v>
      </c>
      <c r="T97" s="468">
        <f>(S67+U67/2)*((S46-T46)*(1+$AW$45))*Faktory!$D$10</f>
        <v>0</v>
      </c>
      <c r="U97" s="421">
        <f t="shared" ref="U97:U105" si="273">T97</f>
        <v>0</v>
      </c>
      <c r="V97" s="468">
        <v>0</v>
      </c>
      <c r="W97" s="468">
        <f>(V67+X67/2)*((V46-W46)*(1+$AW$45))*Faktory!$D$10</f>
        <v>0</v>
      </c>
      <c r="X97" s="421">
        <f t="shared" ref="X97:X105" si="274">W97</f>
        <v>0</v>
      </c>
      <c r="Y97" s="636">
        <v>0</v>
      </c>
      <c r="Z97" s="636">
        <f>(Y67+AA67/2)*((Y46-Z46)*(1+$AW$45))*Faktory!$D$10</f>
        <v>0</v>
      </c>
      <c r="AA97" s="636">
        <f t="shared" ref="AA97:AA105" si="275">Z97</f>
        <v>0</v>
      </c>
      <c r="AB97" s="468">
        <v>0</v>
      </c>
      <c r="AC97" s="468">
        <f>(AB67+AD67/2)*((AB46-AC46)*(1+$AW$45))*Faktory!$D$10</f>
        <v>0</v>
      </c>
      <c r="AD97" s="421">
        <f t="shared" ref="AD97:AD105" si="276">AC97</f>
        <v>0</v>
      </c>
      <c r="AE97" s="468">
        <v>0</v>
      </c>
      <c r="AF97" s="468">
        <f>(AE67+AG67/2)*((AE46-AF46)*(1+$AW$45))*Faktory!$D$10</f>
        <v>0</v>
      </c>
      <c r="AG97" s="421">
        <f t="shared" ref="AG97:AG105" si="277">AF97</f>
        <v>0</v>
      </c>
      <c r="AH97" s="468">
        <v>0</v>
      </c>
      <c r="AI97" s="468">
        <f>(AH67+AJ67/2)*((AH46-AI46)*(1+$AW$45))*Faktory!$D$10</f>
        <v>0</v>
      </c>
      <c r="AJ97" s="421">
        <f t="shared" ref="AJ97:AJ105" si="278">AI97</f>
        <v>0</v>
      </c>
      <c r="AK97" s="468">
        <v>0</v>
      </c>
      <c r="AL97" s="468">
        <f>(AK67+AM67/2)*((AK46-AL46)*(1+$AW$45))*Faktory!$D$10</f>
        <v>0</v>
      </c>
      <c r="AM97" s="421">
        <f t="shared" ref="AM97:AM105" si="279">AL97</f>
        <v>0</v>
      </c>
      <c r="AN97" s="468">
        <v>0</v>
      </c>
      <c r="AO97" s="468">
        <f>(AN67+AP67/2)*((AN46-AO46)*(1+$AW$45))*Faktory!$D$10</f>
        <v>0</v>
      </c>
      <c r="AP97" s="421">
        <f t="shared" ref="AP97:AP105" si="280">AO97</f>
        <v>0</v>
      </c>
      <c r="AQ97" s="468">
        <v>0</v>
      </c>
      <c r="AR97" s="468">
        <f>(AQ67+AS67/2)*((AQ46-AR46)*(1+$AW$45))*Faktory!$D$10</f>
        <v>0</v>
      </c>
      <c r="AS97" s="421">
        <f t="shared" ref="AS97:AS105" si="281">AR97</f>
        <v>0</v>
      </c>
      <c r="AT97" s="468">
        <v>0</v>
      </c>
      <c r="AU97" s="468">
        <f>(AT67+AV67/2)*((AT46-AU46)*(1+$AW$45))*Faktory!$D$10</f>
        <v>0</v>
      </c>
      <c r="AV97" s="421">
        <f t="shared" ref="AV97:AV105" si="282">AU97</f>
        <v>0</v>
      </c>
    </row>
    <row r="98" spans="1:48" ht="16">
      <c r="A98" s="732"/>
      <c r="B98" s="734"/>
      <c r="C98" s="459" t="s">
        <v>27</v>
      </c>
      <c r="D98" s="460">
        <f t="shared" si="140"/>
        <v>0</v>
      </c>
      <c r="E98" s="461">
        <f t="shared" si="155"/>
        <v>28004.967000000001</v>
      </c>
      <c r="F98" s="462">
        <f t="shared" si="97"/>
        <v>28004.967000000001</v>
      </c>
      <c r="G98" s="467">
        <v>0</v>
      </c>
      <c r="H98" s="468">
        <f>(G68+I68/2)*((G47-H47)*(1+$AW$45))*Faktory!$D$10</f>
        <v>0</v>
      </c>
      <c r="I98" s="421">
        <f t="shared" si="269"/>
        <v>0</v>
      </c>
      <c r="J98" s="468">
        <v>0</v>
      </c>
      <c r="K98" s="468">
        <f>(J68+L68/2)*((J47-K47)*(1+$AW$45))*Faktory!$D$10</f>
        <v>0</v>
      </c>
      <c r="L98" s="421">
        <f t="shared" si="270"/>
        <v>0</v>
      </c>
      <c r="M98" s="468">
        <v>0</v>
      </c>
      <c r="N98" s="468">
        <f>(M68+O68/2)*((M47-N47)*(1+$AW$45))*Faktory!$D$10</f>
        <v>0</v>
      </c>
      <c r="O98" s="421">
        <f t="shared" si="271"/>
        <v>0</v>
      </c>
      <c r="P98" s="468">
        <v>0</v>
      </c>
      <c r="Q98" s="468">
        <f>(P68+R68/2)*((P47-Q47)*(1+$AW$45))*Faktory!$D$10</f>
        <v>0</v>
      </c>
      <c r="R98" s="421">
        <f t="shared" si="272"/>
        <v>0</v>
      </c>
      <c r="S98" s="468">
        <v>0</v>
      </c>
      <c r="T98" s="468">
        <f>(S68+U68/2)*((S47-T47)*(1+$AW$45))*Faktory!$D$10</f>
        <v>0</v>
      </c>
      <c r="U98" s="421">
        <f t="shared" si="273"/>
        <v>0</v>
      </c>
      <c r="V98" s="468">
        <v>0</v>
      </c>
      <c r="W98" s="468">
        <f>(V68+X68/2)*((V47-W47)*(1+$AW$45))*Faktory!$D$10</f>
        <v>0</v>
      </c>
      <c r="X98" s="421">
        <f t="shared" si="274"/>
        <v>0</v>
      </c>
      <c r="Y98" s="636">
        <v>0</v>
      </c>
      <c r="Z98" s="636">
        <f>(Y68+AA68/2)*((Y47-Z47)*(1+$AW$45))*Faktory!$D$10</f>
        <v>0</v>
      </c>
      <c r="AA98" s="636">
        <f t="shared" si="275"/>
        <v>0</v>
      </c>
      <c r="AB98" s="468">
        <v>0</v>
      </c>
      <c r="AC98" s="468">
        <f>(AB68+AD68/2)*((AB47-AC47)*(1+$AW$45))*Faktory!$D$10</f>
        <v>0</v>
      </c>
      <c r="AD98" s="421">
        <f t="shared" si="276"/>
        <v>0</v>
      </c>
      <c r="AE98" s="468">
        <v>0</v>
      </c>
      <c r="AF98" s="468">
        <f>(AE68+AG68/2)*((AE47-AF47)*(1+$AW$45))*Faktory!$D$10</f>
        <v>0</v>
      </c>
      <c r="AG98" s="421">
        <f t="shared" si="277"/>
        <v>0</v>
      </c>
      <c r="AH98" s="468">
        <v>0</v>
      </c>
      <c r="AI98" s="468">
        <f>(AH68+AJ68/2)*((AH47-AI47)*(1+$AW$45))*Faktory!$D$10</f>
        <v>0</v>
      </c>
      <c r="AJ98" s="421">
        <f t="shared" si="278"/>
        <v>0</v>
      </c>
      <c r="AK98" s="468">
        <v>0</v>
      </c>
      <c r="AL98" s="468">
        <f>(AK68+AM68/2)*((AK47-AL47)*(1+$AW$45))*Faktory!$D$10</f>
        <v>4908.0870000000004</v>
      </c>
      <c r="AM98" s="421">
        <f t="shared" si="279"/>
        <v>4908.0870000000004</v>
      </c>
      <c r="AN98" s="468">
        <v>0</v>
      </c>
      <c r="AO98" s="468">
        <f>(AN68+AP68/2)*((AN47-AO47)*(1+$AW$45))*Faktory!$D$10</f>
        <v>23096.880000000001</v>
      </c>
      <c r="AP98" s="421">
        <f t="shared" si="280"/>
        <v>23096.880000000001</v>
      </c>
      <c r="AQ98" s="468">
        <v>0</v>
      </c>
      <c r="AR98" s="468">
        <f>(AQ68+AS68/2)*((AQ47-AR47)*(1+$AW$45))*Faktory!$D$10</f>
        <v>0</v>
      </c>
      <c r="AS98" s="421">
        <f t="shared" si="281"/>
        <v>0</v>
      </c>
      <c r="AT98" s="468">
        <v>0</v>
      </c>
      <c r="AU98" s="468">
        <f>(AT68+AV68/2)*((AT47-AU47)*(1+$AW$45))*Faktory!$D$10</f>
        <v>0</v>
      </c>
      <c r="AV98" s="421">
        <f t="shared" si="282"/>
        <v>0</v>
      </c>
    </row>
    <row r="99" spans="1:48" ht="16">
      <c r="A99" s="732"/>
      <c r="B99" s="734"/>
      <c r="C99" s="459" t="s">
        <v>28</v>
      </c>
      <c r="D99" s="460">
        <f t="shared" si="140"/>
        <v>0</v>
      </c>
      <c r="E99" s="461">
        <f t="shared" si="155"/>
        <v>28565.066340000001</v>
      </c>
      <c r="F99" s="462">
        <f t="shared" si="97"/>
        <v>28565.066340000001</v>
      </c>
      <c r="G99" s="467">
        <v>0</v>
      </c>
      <c r="H99" s="468">
        <f>(G69+I69/2)*((G48-H48)*(1+$AW$45))*Faktory!$D$10</f>
        <v>0</v>
      </c>
      <c r="I99" s="421">
        <f t="shared" si="269"/>
        <v>0</v>
      </c>
      <c r="J99" s="468">
        <v>0</v>
      </c>
      <c r="K99" s="468">
        <f>(J69+L69/2)*((J48-K48)*(1+$AW$45))*Faktory!$D$10</f>
        <v>0</v>
      </c>
      <c r="L99" s="421">
        <f t="shared" si="270"/>
        <v>0</v>
      </c>
      <c r="M99" s="468">
        <v>0</v>
      </c>
      <c r="N99" s="468">
        <f>(M69+O69/2)*((M48-N48)*(1+$AW$45))*Faktory!$D$10</f>
        <v>0</v>
      </c>
      <c r="O99" s="421">
        <f t="shared" si="271"/>
        <v>0</v>
      </c>
      <c r="P99" s="468">
        <v>0</v>
      </c>
      <c r="Q99" s="468">
        <f>(P69+R69/2)*((P48-Q48)*(1+$AW$45))*Faktory!$D$10</f>
        <v>0</v>
      </c>
      <c r="R99" s="421">
        <f t="shared" si="272"/>
        <v>0</v>
      </c>
      <c r="S99" s="468">
        <v>0</v>
      </c>
      <c r="T99" s="468">
        <f>(S69+U69/2)*((S48-T48)*(1+$AW$45))*Faktory!$D$10</f>
        <v>0</v>
      </c>
      <c r="U99" s="421">
        <f t="shared" si="273"/>
        <v>0</v>
      </c>
      <c r="V99" s="468">
        <v>0</v>
      </c>
      <c r="W99" s="468">
        <f>(V69+X69/2)*((V48-W48)*(1+$AW$45))*Faktory!$D$10</f>
        <v>0</v>
      </c>
      <c r="X99" s="421">
        <f t="shared" si="274"/>
        <v>0</v>
      </c>
      <c r="Y99" s="636">
        <v>0</v>
      </c>
      <c r="Z99" s="636">
        <f>(Y69+AA69/2)*((Y48-Z48)*(1+$AW$45))*Faktory!$D$10</f>
        <v>0</v>
      </c>
      <c r="AA99" s="636">
        <f t="shared" si="275"/>
        <v>0</v>
      </c>
      <c r="AB99" s="468">
        <v>0</v>
      </c>
      <c r="AC99" s="468">
        <f>(AB69+AD69/2)*((AB48-AC48)*(1+$AW$45))*Faktory!$D$10</f>
        <v>0</v>
      </c>
      <c r="AD99" s="421">
        <f t="shared" si="276"/>
        <v>0</v>
      </c>
      <c r="AE99" s="468">
        <v>0</v>
      </c>
      <c r="AF99" s="468">
        <f>(AE69+AG69/2)*((AE48-AF48)*(1+$AW$45))*Faktory!$D$10</f>
        <v>0</v>
      </c>
      <c r="AG99" s="421">
        <f t="shared" si="277"/>
        <v>0</v>
      </c>
      <c r="AH99" s="468">
        <v>0</v>
      </c>
      <c r="AI99" s="468">
        <f>(AH69+AJ69/2)*((AH48-AI48)*(1+$AW$45))*Faktory!$D$10</f>
        <v>0</v>
      </c>
      <c r="AJ99" s="421">
        <f t="shared" si="278"/>
        <v>0</v>
      </c>
      <c r="AK99" s="468">
        <v>0</v>
      </c>
      <c r="AL99" s="468">
        <f>(AK69+AM69/2)*((AK48-AL48)*(1+$AW$45))*Faktory!$D$10</f>
        <v>5006.24874</v>
      </c>
      <c r="AM99" s="421">
        <f t="shared" si="279"/>
        <v>5006.24874</v>
      </c>
      <c r="AN99" s="468">
        <v>0</v>
      </c>
      <c r="AO99" s="468">
        <f>(AN69+AP69/2)*((AN48-AO48)*(1+$AW$45))*Faktory!$D$10</f>
        <v>23558.817600000002</v>
      </c>
      <c r="AP99" s="421">
        <f t="shared" si="280"/>
        <v>23558.817600000002</v>
      </c>
      <c r="AQ99" s="468">
        <v>0</v>
      </c>
      <c r="AR99" s="468">
        <f>(AQ69+AS69/2)*((AQ48-AR48)*(1+$AW$45))*Faktory!$D$10</f>
        <v>0</v>
      </c>
      <c r="AS99" s="421">
        <f t="shared" si="281"/>
        <v>0</v>
      </c>
      <c r="AT99" s="468">
        <v>0</v>
      </c>
      <c r="AU99" s="468">
        <f>(AT69+AV69/2)*((AT48-AU48)*(1+$AW$45))*Faktory!$D$10</f>
        <v>0</v>
      </c>
      <c r="AV99" s="421">
        <f t="shared" si="282"/>
        <v>0</v>
      </c>
    </row>
    <row r="100" spans="1:48" ht="16">
      <c r="A100" s="732"/>
      <c r="B100" s="734"/>
      <c r="C100" s="459" t="s">
        <v>29</v>
      </c>
      <c r="D100" s="460">
        <f t="shared" si="140"/>
        <v>0</v>
      </c>
      <c r="E100" s="461">
        <f t="shared" si="155"/>
        <v>29136.367666800001</v>
      </c>
      <c r="F100" s="462">
        <f t="shared" si="97"/>
        <v>29136.367666800001</v>
      </c>
      <c r="G100" s="467">
        <v>0</v>
      </c>
      <c r="H100" s="468">
        <f>(G70+I70/2)*((G49-H49)*(1+$AW$45))*Faktory!$D$10</f>
        <v>0</v>
      </c>
      <c r="I100" s="421">
        <f t="shared" si="269"/>
        <v>0</v>
      </c>
      <c r="J100" s="468">
        <v>0</v>
      </c>
      <c r="K100" s="468">
        <f>(J70+L70/2)*((J49-K49)*(1+$AW$45))*Faktory!$D$10</f>
        <v>0</v>
      </c>
      <c r="L100" s="421">
        <f t="shared" si="270"/>
        <v>0</v>
      </c>
      <c r="M100" s="468">
        <v>0</v>
      </c>
      <c r="N100" s="468">
        <f>(M70+O70/2)*((M49-N49)*(1+$AW$45))*Faktory!$D$10</f>
        <v>0</v>
      </c>
      <c r="O100" s="421">
        <f t="shared" si="271"/>
        <v>0</v>
      </c>
      <c r="P100" s="468">
        <v>0</v>
      </c>
      <c r="Q100" s="468">
        <f>(P70+R70/2)*((P49-Q49)*(1+$AW$45))*Faktory!$D$10</f>
        <v>0</v>
      </c>
      <c r="R100" s="421">
        <f t="shared" si="272"/>
        <v>0</v>
      </c>
      <c r="S100" s="468">
        <v>0</v>
      </c>
      <c r="T100" s="468">
        <f>(S70+U70/2)*((S49-T49)*(1+$AW$45))*Faktory!$D$10</f>
        <v>0</v>
      </c>
      <c r="U100" s="421">
        <f t="shared" si="273"/>
        <v>0</v>
      </c>
      <c r="V100" s="468">
        <v>0</v>
      </c>
      <c r="W100" s="468">
        <f>(V70+X70/2)*((V49-W49)*(1+$AW$45))*Faktory!$D$10</f>
        <v>0</v>
      </c>
      <c r="X100" s="421">
        <f t="shared" si="274"/>
        <v>0</v>
      </c>
      <c r="Y100" s="636">
        <v>0</v>
      </c>
      <c r="Z100" s="636">
        <f>(Y70+AA70/2)*((Y49-Z49)*(1+$AW$45))*Faktory!$D$10</f>
        <v>0</v>
      </c>
      <c r="AA100" s="636">
        <f t="shared" si="275"/>
        <v>0</v>
      </c>
      <c r="AB100" s="468">
        <v>0</v>
      </c>
      <c r="AC100" s="468">
        <f>(AB70+AD70/2)*((AB49-AC49)*(1+$AW$45))*Faktory!$D$10</f>
        <v>0</v>
      </c>
      <c r="AD100" s="421">
        <f t="shared" si="276"/>
        <v>0</v>
      </c>
      <c r="AE100" s="468">
        <v>0</v>
      </c>
      <c r="AF100" s="468">
        <f>(AE70+AG70/2)*((AE49-AF49)*(1+$AW$45))*Faktory!$D$10</f>
        <v>0</v>
      </c>
      <c r="AG100" s="421">
        <f t="shared" si="277"/>
        <v>0</v>
      </c>
      <c r="AH100" s="468">
        <v>0</v>
      </c>
      <c r="AI100" s="468">
        <f>(AH70+AJ70/2)*((AH49-AI49)*(1+$AW$45))*Faktory!$D$10</f>
        <v>0</v>
      </c>
      <c r="AJ100" s="421">
        <f t="shared" si="278"/>
        <v>0</v>
      </c>
      <c r="AK100" s="468">
        <v>0</v>
      </c>
      <c r="AL100" s="468">
        <f>(AK70+AM70/2)*((AK49-AL49)*(1+$AW$45))*Faktory!$D$10</f>
        <v>5106.3737148</v>
      </c>
      <c r="AM100" s="421">
        <f t="shared" si="279"/>
        <v>5106.3737148</v>
      </c>
      <c r="AN100" s="468">
        <v>0</v>
      </c>
      <c r="AO100" s="468">
        <f>(AN70+AP70/2)*((AN49-AO49)*(1+$AW$45))*Faktory!$D$10</f>
        <v>24029.993952000001</v>
      </c>
      <c r="AP100" s="421">
        <f t="shared" si="280"/>
        <v>24029.993952000001</v>
      </c>
      <c r="AQ100" s="468">
        <v>0</v>
      </c>
      <c r="AR100" s="468">
        <f>(AQ70+AS70/2)*((AQ49-AR49)*(1+$AW$45))*Faktory!$D$10</f>
        <v>0</v>
      </c>
      <c r="AS100" s="421">
        <f t="shared" si="281"/>
        <v>0</v>
      </c>
      <c r="AT100" s="468">
        <v>0</v>
      </c>
      <c r="AU100" s="468">
        <f>(AT70+AV70/2)*((AT49-AU49)*(1+$AW$45))*Faktory!$D$10</f>
        <v>0</v>
      </c>
      <c r="AV100" s="421">
        <f t="shared" si="282"/>
        <v>0</v>
      </c>
    </row>
    <row r="101" spans="1:48" ht="16">
      <c r="A101" s="732"/>
      <c r="B101" s="734"/>
      <c r="C101" s="459" t="s">
        <v>30</v>
      </c>
      <c r="D101" s="460">
        <f t="shared" si="140"/>
        <v>0</v>
      </c>
      <c r="E101" s="461">
        <f t="shared" si="155"/>
        <v>29719.095020135999</v>
      </c>
      <c r="F101" s="462">
        <f t="shared" si="97"/>
        <v>29719.095020135999</v>
      </c>
      <c r="G101" s="467">
        <v>0</v>
      </c>
      <c r="H101" s="468">
        <f>(G71+I71/2)*((G50-H50)*(1+$AW$45))*Faktory!$D$10</f>
        <v>0</v>
      </c>
      <c r="I101" s="421">
        <f t="shared" si="269"/>
        <v>0</v>
      </c>
      <c r="J101" s="468">
        <v>0</v>
      </c>
      <c r="K101" s="468">
        <f>(J71+L71/2)*((J50-K50)*(1+$AW$45))*Faktory!$D$10</f>
        <v>0</v>
      </c>
      <c r="L101" s="421">
        <f t="shared" si="270"/>
        <v>0</v>
      </c>
      <c r="M101" s="468">
        <v>0</v>
      </c>
      <c r="N101" s="468">
        <f>(M71+O71/2)*((M50-N50)*(1+$AW$45))*Faktory!$D$10</f>
        <v>0</v>
      </c>
      <c r="O101" s="421">
        <f t="shared" si="271"/>
        <v>0</v>
      </c>
      <c r="P101" s="468">
        <v>0</v>
      </c>
      <c r="Q101" s="468">
        <f>(P71+R71/2)*((P50-Q50)*(1+$AW$45))*Faktory!$D$10</f>
        <v>0</v>
      </c>
      <c r="R101" s="421">
        <f t="shared" si="272"/>
        <v>0</v>
      </c>
      <c r="S101" s="468">
        <v>0</v>
      </c>
      <c r="T101" s="468">
        <f>(S71+U71/2)*((S50-T50)*(1+$AW$45))*Faktory!$D$10</f>
        <v>0</v>
      </c>
      <c r="U101" s="421">
        <f t="shared" si="273"/>
        <v>0</v>
      </c>
      <c r="V101" s="468">
        <v>0</v>
      </c>
      <c r="W101" s="468">
        <f>(V71+X71/2)*((V50-W50)*(1+$AW$45))*Faktory!$D$10</f>
        <v>0</v>
      </c>
      <c r="X101" s="421">
        <f t="shared" si="274"/>
        <v>0</v>
      </c>
      <c r="Y101" s="636">
        <v>0</v>
      </c>
      <c r="Z101" s="636">
        <f>(Y71+AA71/2)*((Y50-Z50)*(1+$AW$45))*Faktory!$D$10</f>
        <v>0</v>
      </c>
      <c r="AA101" s="636">
        <f t="shared" si="275"/>
        <v>0</v>
      </c>
      <c r="AB101" s="468">
        <v>0</v>
      </c>
      <c r="AC101" s="468">
        <f>(AB71+AD71/2)*((AB50-AC50)*(1+$AW$45))*Faktory!$D$10</f>
        <v>0</v>
      </c>
      <c r="AD101" s="421">
        <f t="shared" si="276"/>
        <v>0</v>
      </c>
      <c r="AE101" s="468">
        <v>0</v>
      </c>
      <c r="AF101" s="468">
        <f>(AE71+AG71/2)*((AE50-AF50)*(1+$AW$45))*Faktory!$D$10</f>
        <v>0</v>
      </c>
      <c r="AG101" s="421">
        <f t="shared" si="277"/>
        <v>0</v>
      </c>
      <c r="AH101" s="468">
        <v>0</v>
      </c>
      <c r="AI101" s="468">
        <f>(AH71+AJ71/2)*((AH50-AI50)*(1+$AW$45))*Faktory!$D$10</f>
        <v>0</v>
      </c>
      <c r="AJ101" s="421">
        <f t="shared" si="278"/>
        <v>0</v>
      </c>
      <c r="AK101" s="468">
        <v>0</v>
      </c>
      <c r="AL101" s="468">
        <f>(AK71+AM71/2)*((AK50-AL50)*(1+$AW$45))*Faktory!$D$10</f>
        <v>5208.5011890960004</v>
      </c>
      <c r="AM101" s="421">
        <f t="shared" si="279"/>
        <v>5208.5011890960004</v>
      </c>
      <c r="AN101" s="468">
        <v>0</v>
      </c>
      <c r="AO101" s="468">
        <f>(AN71+AP71/2)*((AN50-AO50)*(1+$AW$45))*Faktory!$D$10</f>
        <v>24510.593831039998</v>
      </c>
      <c r="AP101" s="421">
        <f t="shared" si="280"/>
        <v>24510.593831039998</v>
      </c>
      <c r="AQ101" s="468">
        <v>0</v>
      </c>
      <c r="AR101" s="468">
        <f>(AQ71+AS71/2)*((AQ50-AR50)*(1+$AW$45))*Faktory!$D$10</f>
        <v>0</v>
      </c>
      <c r="AS101" s="421">
        <f t="shared" si="281"/>
        <v>0</v>
      </c>
      <c r="AT101" s="468">
        <v>0</v>
      </c>
      <c r="AU101" s="468">
        <f>(AT71+AV71/2)*((AT50-AU50)*(1+$AW$45))*Faktory!$D$10</f>
        <v>0</v>
      </c>
      <c r="AV101" s="421">
        <f t="shared" si="282"/>
        <v>0</v>
      </c>
    </row>
    <row r="102" spans="1:48" ht="16">
      <c r="A102" s="732"/>
      <c r="B102" s="734"/>
      <c r="C102" s="459" t="s">
        <v>31</v>
      </c>
      <c r="D102" s="460">
        <f t="shared" si="140"/>
        <v>0</v>
      </c>
      <c r="E102" s="461">
        <f t="shared" si="155"/>
        <v>30313.47692053872</v>
      </c>
      <c r="F102" s="462">
        <f t="shared" si="97"/>
        <v>30313.47692053872</v>
      </c>
      <c r="G102" s="467">
        <v>0</v>
      </c>
      <c r="H102" s="468">
        <f>(G72+I72/2)*((G51-H51)*(1+$AW$45))*Faktory!$D$10</f>
        <v>0</v>
      </c>
      <c r="I102" s="421">
        <f t="shared" si="269"/>
        <v>0</v>
      </c>
      <c r="J102" s="468">
        <v>0</v>
      </c>
      <c r="K102" s="468">
        <f>(J72+L72/2)*((J51-K51)*(1+$AW$45))*Faktory!$D$10</f>
        <v>0</v>
      </c>
      <c r="L102" s="421">
        <f t="shared" si="270"/>
        <v>0</v>
      </c>
      <c r="M102" s="468">
        <v>0</v>
      </c>
      <c r="N102" s="468">
        <f>(M72+O72/2)*((M51-N51)*(1+$AW$45))*Faktory!$D$10</f>
        <v>0</v>
      </c>
      <c r="O102" s="421">
        <f t="shared" si="271"/>
        <v>0</v>
      </c>
      <c r="P102" s="468">
        <v>0</v>
      </c>
      <c r="Q102" s="468">
        <f>(P72+R72/2)*((P51-Q51)*(1+$AW$45))*Faktory!$D$10</f>
        <v>0</v>
      </c>
      <c r="R102" s="421">
        <f t="shared" si="272"/>
        <v>0</v>
      </c>
      <c r="S102" s="468">
        <v>0</v>
      </c>
      <c r="T102" s="468">
        <f>(S72+U72/2)*((S51-T51)*(1+$AW$45))*Faktory!$D$10</f>
        <v>0</v>
      </c>
      <c r="U102" s="421">
        <f t="shared" si="273"/>
        <v>0</v>
      </c>
      <c r="V102" s="468">
        <v>0</v>
      </c>
      <c r="W102" s="468">
        <f>(V72+X72/2)*((V51-W51)*(1+$AW$45))*Faktory!$D$10</f>
        <v>0</v>
      </c>
      <c r="X102" s="421">
        <f t="shared" si="274"/>
        <v>0</v>
      </c>
      <c r="Y102" s="636">
        <v>0</v>
      </c>
      <c r="Z102" s="636">
        <f>(Y72+AA72/2)*((Y51-Z51)*(1+$AW$45))*Faktory!$D$10</f>
        <v>0</v>
      </c>
      <c r="AA102" s="636">
        <f t="shared" si="275"/>
        <v>0</v>
      </c>
      <c r="AB102" s="468">
        <v>0</v>
      </c>
      <c r="AC102" s="468">
        <f>(AB72+AD72/2)*((AB51-AC51)*(1+$AW$45))*Faktory!$D$10</f>
        <v>0</v>
      </c>
      <c r="AD102" s="421">
        <f t="shared" si="276"/>
        <v>0</v>
      </c>
      <c r="AE102" s="468">
        <v>0</v>
      </c>
      <c r="AF102" s="468">
        <f>(AE72+AG72/2)*((AE51-AF51)*(1+$AW$45))*Faktory!$D$10</f>
        <v>0</v>
      </c>
      <c r="AG102" s="421">
        <f t="shared" si="277"/>
        <v>0</v>
      </c>
      <c r="AH102" s="468">
        <v>0</v>
      </c>
      <c r="AI102" s="468">
        <f>(AH72+AJ72/2)*((AH51-AI51)*(1+$AW$45))*Faktory!$D$10</f>
        <v>0</v>
      </c>
      <c r="AJ102" s="421">
        <f t="shared" si="278"/>
        <v>0</v>
      </c>
      <c r="AK102" s="468">
        <v>0</v>
      </c>
      <c r="AL102" s="468">
        <f>(AK72+AM72/2)*((AK51-AL51)*(1+$AW$45))*Faktory!$D$10</f>
        <v>5312.6712128779209</v>
      </c>
      <c r="AM102" s="421">
        <f t="shared" si="279"/>
        <v>5312.6712128779209</v>
      </c>
      <c r="AN102" s="468">
        <v>0</v>
      </c>
      <c r="AO102" s="468">
        <f>(AN72+AP72/2)*((AN51-AO51)*(1+$AW$45))*Faktory!$D$10</f>
        <v>25000.805707660798</v>
      </c>
      <c r="AP102" s="421">
        <f t="shared" si="280"/>
        <v>25000.805707660798</v>
      </c>
      <c r="AQ102" s="468">
        <v>0</v>
      </c>
      <c r="AR102" s="468">
        <f>(AQ72+AS72/2)*((AQ51-AR51)*(1+$AW$45))*Faktory!$D$10</f>
        <v>0</v>
      </c>
      <c r="AS102" s="421">
        <f t="shared" si="281"/>
        <v>0</v>
      </c>
      <c r="AT102" s="468">
        <v>0</v>
      </c>
      <c r="AU102" s="468">
        <f>(AT72+AV72/2)*((AT51-AU51)*(1+$AW$45))*Faktory!$D$10</f>
        <v>0</v>
      </c>
      <c r="AV102" s="421">
        <f t="shared" si="282"/>
        <v>0</v>
      </c>
    </row>
    <row r="103" spans="1:48" ht="16">
      <c r="A103" s="732"/>
      <c r="B103" s="734"/>
      <c r="C103" s="459" t="s">
        <v>32</v>
      </c>
      <c r="D103" s="460">
        <f t="shared" si="140"/>
        <v>0</v>
      </c>
      <c r="E103" s="461">
        <f t="shared" si="155"/>
        <v>30919.746458949496</v>
      </c>
      <c r="F103" s="462">
        <f t="shared" si="97"/>
        <v>30919.746458949496</v>
      </c>
      <c r="G103" s="467">
        <v>0</v>
      </c>
      <c r="H103" s="468">
        <f>(G73+I73/2)*((G52-H52)*(1+$AW$45))*Faktory!$D$10</f>
        <v>0</v>
      </c>
      <c r="I103" s="421">
        <f t="shared" si="269"/>
        <v>0</v>
      </c>
      <c r="J103" s="468">
        <v>0</v>
      </c>
      <c r="K103" s="468">
        <f>(J73+L73/2)*((J52-K52)*(1+$AW$45))*Faktory!$D$10</f>
        <v>0</v>
      </c>
      <c r="L103" s="421">
        <f t="shared" si="270"/>
        <v>0</v>
      </c>
      <c r="M103" s="468">
        <v>0</v>
      </c>
      <c r="N103" s="468">
        <f>(M73+O73/2)*((M52-N52)*(1+$AW$45))*Faktory!$D$10</f>
        <v>0</v>
      </c>
      <c r="O103" s="421">
        <f t="shared" si="271"/>
        <v>0</v>
      </c>
      <c r="P103" s="468">
        <v>0</v>
      </c>
      <c r="Q103" s="468">
        <f>(P73+R73/2)*((P52-Q52)*(1+$AW$45))*Faktory!$D$10</f>
        <v>0</v>
      </c>
      <c r="R103" s="421">
        <f t="shared" si="272"/>
        <v>0</v>
      </c>
      <c r="S103" s="468">
        <v>0</v>
      </c>
      <c r="T103" s="468">
        <f>(S73+U73/2)*((S52-T52)*(1+$AW$45))*Faktory!$D$10</f>
        <v>0</v>
      </c>
      <c r="U103" s="421">
        <f t="shared" si="273"/>
        <v>0</v>
      </c>
      <c r="V103" s="468">
        <v>0</v>
      </c>
      <c r="W103" s="468">
        <f>(V73+X73/2)*((V52-W52)*(1+$AW$45))*Faktory!$D$10</f>
        <v>0</v>
      </c>
      <c r="X103" s="421">
        <f t="shared" si="274"/>
        <v>0</v>
      </c>
      <c r="Y103" s="636">
        <v>0</v>
      </c>
      <c r="Z103" s="636">
        <f>(Y73+AA73/2)*((Y52-Z52)*(1+$AW$45))*Faktory!$D$10</f>
        <v>0</v>
      </c>
      <c r="AA103" s="636">
        <f t="shared" si="275"/>
        <v>0</v>
      </c>
      <c r="AB103" s="468">
        <v>0</v>
      </c>
      <c r="AC103" s="468">
        <f>(AB73+AD73/2)*((AB52-AC52)*(1+$AW$45))*Faktory!$D$10</f>
        <v>0</v>
      </c>
      <c r="AD103" s="421">
        <f t="shared" si="276"/>
        <v>0</v>
      </c>
      <c r="AE103" s="468">
        <v>0</v>
      </c>
      <c r="AF103" s="468">
        <f>(AE73+AG73/2)*((AE52-AF52)*(1+$AW$45))*Faktory!$D$10</f>
        <v>0</v>
      </c>
      <c r="AG103" s="421">
        <f t="shared" si="277"/>
        <v>0</v>
      </c>
      <c r="AH103" s="468">
        <v>0</v>
      </c>
      <c r="AI103" s="468">
        <f>(AH73+AJ73/2)*((AH52-AI52)*(1+$AW$45))*Faktory!$D$10</f>
        <v>0</v>
      </c>
      <c r="AJ103" s="421">
        <f t="shared" si="278"/>
        <v>0</v>
      </c>
      <c r="AK103" s="468">
        <v>0</v>
      </c>
      <c r="AL103" s="468">
        <f>(AK73+AM73/2)*((AK52-AL52)*(1+$AW$45))*Faktory!$D$10</f>
        <v>5418.9246371354784</v>
      </c>
      <c r="AM103" s="421">
        <f t="shared" si="279"/>
        <v>5418.9246371354784</v>
      </c>
      <c r="AN103" s="468">
        <v>0</v>
      </c>
      <c r="AO103" s="468">
        <f>(AN73+AP73/2)*((AN52-AO52)*(1+$AW$45))*Faktory!$D$10</f>
        <v>25500.821821814017</v>
      </c>
      <c r="AP103" s="421">
        <f t="shared" si="280"/>
        <v>25500.821821814017</v>
      </c>
      <c r="AQ103" s="468">
        <v>0</v>
      </c>
      <c r="AR103" s="468">
        <f>(AQ73+AS73/2)*((AQ52-AR52)*(1+$AW$45))*Faktory!$D$10</f>
        <v>0</v>
      </c>
      <c r="AS103" s="421">
        <f t="shared" si="281"/>
        <v>0</v>
      </c>
      <c r="AT103" s="468">
        <v>0</v>
      </c>
      <c r="AU103" s="468">
        <f>(AT73+AV73/2)*((AT52-AU52)*(1+$AW$45))*Faktory!$D$10</f>
        <v>0</v>
      </c>
      <c r="AV103" s="421">
        <f t="shared" si="282"/>
        <v>0</v>
      </c>
    </row>
    <row r="104" spans="1:48" ht="16">
      <c r="A104" s="732"/>
      <c r="B104" s="734"/>
      <c r="C104" s="459" t="s">
        <v>33</v>
      </c>
      <c r="D104" s="460">
        <f t="shared" si="140"/>
        <v>0</v>
      </c>
      <c r="E104" s="461">
        <f t="shared" si="155"/>
        <v>31538.141388128483</v>
      </c>
      <c r="F104" s="462">
        <f t="shared" si="97"/>
        <v>31538.141388128483</v>
      </c>
      <c r="G104" s="467">
        <v>0</v>
      </c>
      <c r="H104" s="468">
        <f>(G74+I74/2)*((G53-H53)*(1+$AW$45))*Faktory!$D$10</f>
        <v>0</v>
      </c>
      <c r="I104" s="421">
        <f t="shared" si="269"/>
        <v>0</v>
      </c>
      <c r="J104" s="468">
        <v>0</v>
      </c>
      <c r="K104" s="468">
        <f>(J74+L74/2)*((J53-K53)*(1+$AW$45))*Faktory!$D$10</f>
        <v>0</v>
      </c>
      <c r="L104" s="421">
        <f t="shared" si="270"/>
        <v>0</v>
      </c>
      <c r="M104" s="468">
        <v>0</v>
      </c>
      <c r="N104" s="468">
        <f>(M74+O74/2)*((M53-N53)*(1+$AW$45))*Faktory!$D$10</f>
        <v>0</v>
      </c>
      <c r="O104" s="421">
        <f t="shared" si="271"/>
        <v>0</v>
      </c>
      <c r="P104" s="468">
        <v>0</v>
      </c>
      <c r="Q104" s="468">
        <f>(P74+R74/2)*((P53-Q53)*(1+$AW$45))*Faktory!$D$10</f>
        <v>0</v>
      </c>
      <c r="R104" s="421">
        <f t="shared" si="272"/>
        <v>0</v>
      </c>
      <c r="S104" s="468">
        <v>0</v>
      </c>
      <c r="T104" s="468">
        <f>(S74+U74/2)*((S53-T53)*(1+$AW$45))*Faktory!$D$10</f>
        <v>0</v>
      </c>
      <c r="U104" s="421">
        <f t="shared" si="273"/>
        <v>0</v>
      </c>
      <c r="V104" s="468">
        <v>0</v>
      </c>
      <c r="W104" s="468">
        <f>(V74+X74/2)*((V53-W53)*(1+$AW$45))*Faktory!$D$10</f>
        <v>0</v>
      </c>
      <c r="X104" s="421">
        <f t="shared" si="274"/>
        <v>0</v>
      </c>
      <c r="Y104" s="636">
        <v>0</v>
      </c>
      <c r="Z104" s="636">
        <f>(Y74+AA74/2)*((Y53-Z53)*(1+$AW$45))*Faktory!$D$10</f>
        <v>0</v>
      </c>
      <c r="AA104" s="636">
        <f t="shared" si="275"/>
        <v>0</v>
      </c>
      <c r="AB104" s="468">
        <v>0</v>
      </c>
      <c r="AC104" s="468">
        <f>(AB74+AD74/2)*((AB53-AC53)*(1+$AW$45))*Faktory!$D$10</f>
        <v>0</v>
      </c>
      <c r="AD104" s="421">
        <f t="shared" si="276"/>
        <v>0</v>
      </c>
      <c r="AE104" s="468">
        <v>0</v>
      </c>
      <c r="AF104" s="468">
        <f>(AE74+AG74/2)*((AE53-AF53)*(1+$AW$45))*Faktory!$D$10</f>
        <v>0</v>
      </c>
      <c r="AG104" s="421">
        <f t="shared" si="277"/>
        <v>0</v>
      </c>
      <c r="AH104" s="468">
        <v>0</v>
      </c>
      <c r="AI104" s="468">
        <f>(AH74+AJ74/2)*((AH53-AI53)*(1+$AW$45))*Faktory!$D$10</f>
        <v>0</v>
      </c>
      <c r="AJ104" s="421">
        <f t="shared" si="278"/>
        <v>0</v>
      </c>
      <c r="AK104" s="468">
        <v>0</v>
      </c>
      <c r="AL104" s="468">
        <f>(AK74+AM74/2)*((AK53-AL53)*(1+$AW$45))*Faktory!$D$10</f>
        <v>5527.303129878188</v>
      </c>
      <c r="AM104" s="421">
        <f t="shared" si="279"/>
        <v>5527.303129878188</v>
      </c>
      <c r="AN104" s="468">
        <v>0</v>
      </c>
      <c r="AO104" s="468">
        <f>(AN74+AP74/2)*((AN53-AO53)*(1+$AW$45))*Faktory!$D$10</f>
        <v>26010.838258250296</v>
      </c>
      <c r="AP104" s="421">
        <f t="shared" si="280"/>
        <v>26010.838258250296</v>
      </c>
      <c r="AQ104" s="468">
        <v>0</v>
      </c>
      <c r="AR104" s="468">
        <f>(AQ74+AS74/2)*((AQ53-AR53)*(1+$AW$45))*Faktory!$D$10</f>
        <v>0</v>
      </c>
      <c r="AS104" s="421">
        <f t="shared" si="281"/>
        <v>0</v>
      </c>
      <c r="AT104" s="468">
        <v>0</v>
      </c>
      <c r="AU104" s="468">
        <f>(AT74+AV74/2)*((AT53-AU53)*(1+$AW$45))*Faktory!$D$10</f>
        <v>0</v>
      </c>
      <c r="AV104" s="421">
        <f t="shared" si="282"/>
        <v>0</v>
      </c>
    </row>
    <row r="105" spans="1:48" ht="17" thickBot="1">
      <c r="A105" s="733"/>
      <c r="B105" s="735"/>
      <c r="C105" s="469" t="s">
        <v>34</v>
      </c>
      <c r="D105" s="470">
        <f t="shared" si="140"/>
        <v>0</v>
      </c>
      <c r="E105" s="471">
        <f t="shared" si="155"/>
        <v>32168.90421589106</v>
      </c>
      <c r="F105" s="472">
        <f t="shared" si="97"/>
        <v>32168.90421589106</v>
      </c>
      <c r="G105" s="473">
        <v>0</v>
      </c>
      <c r="H105" s="474">
        <f>(G75+I75/2)*((G54-H54)*(1+$AW$45))*Faktory!$D$10</f>
        <v>0</v>
      </c>
      <c r="I105" s="428">
        <f t="shared" si="269"/>
        <v>0</v>
      </c>
      <c r="J105" s="474">
        <v>0</v>
      </c>
      <c r="K105" s="474">
        <f>(J75+L75/2)*((J54-K54)*(1+$AW$45))*Faktory!$D$10</f>
        <v>0</v>
      </c>
      <c r="L105" s="428">
        <f t="shared" si="270"/>
        <v>0</v>
      </c>
      <c r="M105" s="474">
        <v>0</v>
      </c>
      <c r="N105" s="474">
        <f>(M75+O75/2)*((M54-N54)*(1+$AW$45))*Faktory!$D$10</f>
        <v>0</v>
      </c>
      <c r="O105" s="428">
        <f t="shared" si="271"/>
        <v>0</v>
      </c>
      <c r="P105" s="474">
        <v>0</v>
      </c>
      <c r="Q105" s="474">
        <f>(P75+R75/2)*((P54-Q54)*(1+$AW$45))*Faktory!$D$10</f>
        <v>0</v>
      </c>
      <c r="R105" s="428">
        <f t="shared" si="272"/>
        <v>0</v>
      </c>
      <c r="S105" s="474">
        <v>0</v>
      </c>
      <c r="T105" s="474">
        <f>(S75+U75/2)*((S54-T54)*(1+$AW$45))*Faktory!$D$10</f>
        <v>0</v>
      </c>
      <c r="U105" s="428">
        <f t="shared" si="273"/>
        <v>0</v>
      </c>
      <c r="V105" s="474">
        <v>0</v>
      </c>
      <c r="W105" s="474">
        <f>(V75+X75/2)*((V54-W54)*(1+$AW$45))*Faktory!$D$10</f>
        <v>0</v>
      </c>
      <c r="X105" s="428">
        <f t="shared" si="274"/>
        <v>0</v>
      </c>
      <c r="Y105" s="637">
        <v>0</v>
      </c>
      <c r="Z105" s="637">
        <f>(Y75+AA75/2)*((Y54-Z54)*(1+$AW$45))*Faktory!$D$10</f>
        <v>0</v>
      </c>
      <c r="AA105" s="637">
        <f t="shared" si="275"/>
        <v>0</v>
      </c>
      <c r="AB105" s="474">
        <v>0</v>
      </c>
      <c r="AC105" s="474">
        <f>(AB75+AD75/2)*((AB54-AC54)*(1+$AW$45))*Faktory!$D$10</f>
        <v>0</v>
      </c>
      <c r="AD105" s="428">
        <f t="shared" si="276"/>
        <v>0</v>
      </c>
      <c r="AE105" s="474">
        <v>0</v>
      </c>
      <c r="AF105" s="474">
        <f>(AE75+AG75/2)*((AE54-AF54)*(1+$AW$45))*Faktory!$D$10</f>
        <v>0</v>
      </c>
      <c r="AG105" s="428">
        <f t="shared" si="277"/>
        <v>0</v>
      </c>
      <c r="AH105" s="474">
        <v>0</v>
      </c>
      <c r="AI105" s="474">
        <f>(AH75+AJ75/2)*((AH54-AI54)*(1+$AW$45))*Faktory!$D$10</f>
        <v>0</v>
      </c>
      <c r="AJ105" s="428">
        <f t="shared" si="278"/>
        <v>0</v>
      </c>
      <c r="AK105" s="474">
        <v>0</v>
      </c>
      <c r="AL105" s="474">
        <f>(AK75+AM75/2)*((AK54-AL54)*(1+$AW$45))*Faktory!$D$10</f>
        <v>5637.8491924757527</v>
      </c>
      <c r="AM105" s="428">
        <f t="shared" si="279"/>
        <v>5637.8491924757527</v>
      </c>
      <c r="AN105" s="474">
        <v>0</v>
      </c>
      <c r="AO105" s="474">
        <f>(AN75+AP75/2)*((AN54-AO54)*(1+$AW$45))*Faktory!$D$10</f>
        <v>26531.055023415305</v>
      </c>
      <c r="AP105" s="428">
        <f t="shared" si="280"/>
        <v>26531.055023415305</v>
      </c>
      <c r="AQ105" s="474">
        <v>0</v>
      </c>
      <c r="AR105" s="474">
        <f>(AQ75+AS75/2)*((AQ54-AR54)*(1+$AW$45))*Faktory!$D$10</f>
        <v>0</v>
      </c>
      <c r="AS105" s="428">
        <f t="shared" si="281"/>
        <v>0</v>
      </c>
      <c r="AT105" s="474">
        <v>0</v>
      </c>
      <c r="AU105" s="474">
        <f>(AT75+AV75/2)*((AT54-AU54)*(1+$AW$45))*Faktory!$D$10</f>
        <v>0</v>
      </c>
      <c r="AV105" s="428">
        <f t="shared" si="282"/>
        <v>0</v>
      </c>
    </row>
    <row r="106" spans="1:48" ht="16">
      <c r="A106" s="732" t="s">
        <v>189</v>
      </c>
      <c r="B106" s="734" t="s">
        <v>13</v>
      </c>
      <c r="C106" s="459" t="s">
        <v>25</v>
      </c>
      <c r="D106" s="460">
        <f t="shared" si="140"/>
        <v>0</v>
      </c>
      <c r="E106" s="461">
        <f t="shared" si="155"/>
        <v>0</v>
      </c>
      <c r="F106" s="462">
        <f t="shared" si="97"/>
        <v>0</v>
      </c>
      <c r="G106" s="475">
        <f t="shared" ref="G106:H115" si="283">G5*G15</f>
        <v>0</v>
      </c>
      <c r="H106" s="476">
        <f t="shared" si="283"/>
        <v>0</v>
      </c>
      <c r="I106" s="412">
        <f>H106-G106</f>
        <v>0</v>
      </c>
      <c r="J106" s="476">
        <f t="shared" ref="J106:K115" si="284">J5*J15</f>
        <v>0</v>
      </c>
      <c r="K106" s="476">
        <f t="shared" si="284"/>
        <v>0</v>
      </c>
      <c r="L106" s="412">
        <f t="shared" ref="L106:L115" si="285">K106-J106</f>
        <v>0</v>
      </c>
      <c r="M106" s="476">
        <f t="shared" ref="M106:N115" si="286">M5*M15</f>
        <v>0</v>
      </c>
      <c r="N106" s="476">
        <f t="shared" si="286"/>
        <v>0</v>
      </c>
      <c r="O106" s="412">
        <f t="shared" ref="O106:O115" si="287">N106-M106</f>
        <v>0</v>
      </c>
      <c r="P106" s="476">
        <f t="shared" ref="P106:Q106" si="288">P5*P15</f>
        <v>0</v>
      </c>
      <c r="Q106" s="476">
        <f t="shared" si="288"/>
        <v>0</v>
      </c>
      <c r="R106" s="412">
        <f t="shared" ref="R106:R115" si="289">Q106-P106</f>
        <v>0</v>
      </c>
      <c r="S106" s="476">
        <f t="shared" ref="S106:T106" si="290">S5*S15</f>
        <v>0</v>
      </c>
      <c r="T106" s="476">
        <f t="shared" si="290"/>
        <v>0</v>
      </c>
      <c r="U106" s="412">
        <f t="shared" ref="U106:U115" si="291">T106-S106</f>
        <v>0</v>
      </c>
      <c r="V106" s="476">
        <f t="shared" ref="V106:W106" si="292">V5*V15</f>
        <v>0</v>
      </c>
      <c r="W106" s="476">
        <f t="shared" si="292"/>
        <v>0</v>
      </c>
      <c r="X106" s="412">
        <f t="shared" ref="X106:X115" si="293">W106-V106</f>
        <v>0</v>
      </c>
      <c r="Y106" s="634">
        <f t="shared" ref="Y106:Z106" si="294">Y5*Y15</f>
        <v>0</v>
      </c>
      <c r="Z106" s="634">
        <f t="shared" si="294"/>
        <v>0</v>
      </c>
      <c r="AA106" s="634">
        <f t="shared" ref="AA106:AA115" si="295">Z106-Y106</f>
        <v>0</v>
      </c>
      <c r="AB106" s="476">
        <f t="shared" ref="AB106:AC106" si="296">AB5*AB15</f>
        <v>0</v>
      </c>
      <c r="AC106" s="476">
        <f t="shared" si="296"/>
        <v>0</v>
      </c>
      <c r="AD106" s="412">
        <f t="shared" ref="AD106:AD115" si="297">AC106-AB106</f>
        <v>0</v>
      </c>
      <c r="AE106" s="476">
        <f t="shared" ref="AE106:AF106" si="298">AE5*AE15</f>
        <v>0</v>
      </c>
      <c r="AF106" s="476">
        <f t="shared" si="298"/>
        <v>0</v>
      </c>
      <c r="AG106" s="412">
        <f t="shared" ref="AG106:AG115" si="299">AF106-AE106</f>
        <v>0</v>
      </c>
      <c r="AH106" s="476">
        <f t="shared" ref="AH106:AI106" si="300">AH5*AH15</f>
        <v>0</v>
      </c>
      <c r="AI106" s="476">
        <f t="shared" si="300"/>
        <v>0</v>
      </c>
      <c r="AJ106" s="412">
        <f t="shared" ref="AJ106:AJ115" si="301">AI106-AH106</f>
        <v>0</v>
      </c>
      <c r="AK106" s="476">
        <f t="shared" ref="AK106:AL106" si="302">AK5*AK15</f>
        <v>0</v>
      </c>
      <c r="AL106" s="476">
        <f t="shared" si="302"/>
        <v>0</v>
      </c>
      <c r="AM106" s="412">
        <f t="shared" ref="AM106:AM115" si="303">AL106-AK106</f>
        <v>0</v>
      </c>
      <c r="AN106" s="476">
        <f t="shared" ref="AN106:AO106" si="304">AN5*AN15</f>
        <v>0</v>
      </c>
      <c r="AO106" s="476">
        <f t="shared" si="304"/>
        <v>0</v>
      </c>
      <c r="AP106" s="412">
        <f t="shared" ref="AP106:AP115" si="305">AO106-AN106</f>
        <v>0</v>
      </c>
      <c r="AQ106" s="476">
        <f t="shared" ref="AQ106:AR106" si="306">AQ5*AQ15</f>
        <v>0</v>
      </c>
      <c r="AR106" s="476">
        <f t="shared" si="306"/>
        <v>0</v>
      </c>
      <c r="AS106" s="412">
        <f t="shared" ref="AS106:AS115" si="307">AR106-AQ106</f>
        <v>0</v>
      </c>
      <c r="AT106" s="476">
        <f t="shared" ref="AT106:AU106" si="308">AT5*AT15</f>
        <v>0</v>
      </c>
      <c r="AU106" s="476">
        <f t="shared" si="308"/>
        <v>0</v>
      </c>
      <c r="AV106" s="412">
        <f t="shared" ref="AV106:AV115" si="309">AU106-AT106</f>
        <v>0</v>
      </c>
    </row>
    <row r="107" spans="1:48" ht="16">
      <c r="A107" s="732"/>
      <c r="B107" s="734"/>
      <c r="C107" s="459" t="s">
        <v>26</v>
      </c>
      <c r="D107" s="460">
        <f t="shared" si="140"/>
        <v>0</v>
      </c>
      <c r="E107" s="461">
        <f t="shared" si="155"/>
        <v>0</v>
      </c>
      <c r="F107" s="462">
        <f t="shared" si="97"/>
        <v>0</v>
      </c>
      <c r="G107" s="467">
        <f t="shared" si="283"/>
        <v>0</v>
      </c>
      <c r="H107" s="468">
        <f t="shared" si="283"/>
        <v>0</v>
      </c>
      <c r="I107" s="421">
        <f t="shared" ref="I107:I115" si="310">H107-G107</f>
        <v>0</v>
      </c>
      <c r="J107" s="468">
        <f t="shared" si="284"/>
        <v>0</v>
      </c>
      <c r="K107" s="468">
        <f t="shared" si="284"/>
        <v>0</v>
      </c>
      <c r="L107" s="421">
        <f t="shared" si="285"/>
        <v>0</v>
      </c>
      <c r="M107" s="468">
        <f t="shared" si="286"/>
        <v>0</v>
      </c>
      <c r="N107" s="468">
        <f t="shared" si="286"/>
        <v>0</v>
      </c>
      <c r="O107" s="421">
        <f t="shared" si="287"/>
        <v>0</v>
      </c>
      <c r="P107" s="468">
        <f t="shared" ref="P107:Q107" si="311">P6*P16</f>
        <v>0</v>
      </c>
      <c r="Q107" s="468">
        <f t="shared" si="311"/>
        <v>0</v>
      </c>
      <c r="R107" s="421">
        <f t="shared" si="289"/>
        <v>0</v>
      </c>
      <c r="S107" s="468">
        <f t="shared" ref="S107:T107" si="312">S6*S16</f>
        <v>0</v>
      </c>
      <c r="T107" s="468">
        <f t="shared" si="312"/>
        <v>0</v>
      </c>
      <c r="U107" s="421">
        <f t="shared" si="291"/>
        <v>0</v>
      </c>
      <c r="V107" s="468">
        <f t="shared" ref="V107:W107" si="313">V6*V16</f>
        <v>0</v>
      </c>
      <c r="W107" s="468">
        <f t="shared" si="313"/>
        <v>0</v>
      </c>
      <c r="X107" s="421">
        <f t="shared" si="293"/>
        <v>0</v>
      </c>
      <c r="Y107" s="636">
        <f t="shared" ref="Y107:Z107" si="314">Y6*Y16</f>
        <v>0</v>
      </c>
      <c r="Z107" s="636">
        <f t="shared" si="314"/>
        <v>0</v>
      </c>
      <c r="AA107" s="636">
        <f t="shared" si="295"/>
        <v>0</v>
      </c>
      <c r="AB107" s="468">
        <f t="shared" ref="AB107:AC107" si="315">AB6*AB16</f>
        <v>0</v>
      </c>
      <c r="AC107" s="468">
        <f t="shared" si="315"/>
        <v>0</v>
      </c>
      <c r="AD107" s="421">
        <f t="shared" si="297"/>
        <v>0</v>
      </c>
      <c r="AE107" s="468">
        <f t="shared" ref="AE107:AF107" si="316">AE6*AE16</f>
        <v>0</v>
      </c>
      <c r="AF107" s="468">
        <f t="shared" si="316"/>
        <v>0</v>
      </c>
      <c r="AG107" s="421">
        <f t="shared" si="299"/>
        <v>0</v>
      </c>
      <c r="AH107" s="468">
        <f t="shared" ref="AH107:AI107" si="317">AH6*AH16</f>
        <v>0</v>
      </c>
      <c r="AI107" s="468">
        <f t="shared" si="317"/>
        <v>0</v>
      </c>
      <c r="AJ107" s="421">
        <f t="shared" si="301"/>
        <v>0</v>
      </c>
      <c r="AK107" s="468">
        <f t="shared" ref="AK107:AL107" si="318">AK6*AK16</f>
        <v>0</v>
      </c>
      <c r="AL107" s="468">
        <f t="shared" si="318"/>
        <v>0</v>
      </c>
      <c r="AM107" s="421">
        <f t="shared" si="303"/>
        <v>0</v>
      </c>
      <c r="AN107" s="468">
        <f t="shared" ref="AN107:AO107" si="319">AN6*AN16</f>
        <v>0</v>
      </c>
      <c r="AO107" s="468">
        <f t="shared" si="319"/>
        <v>0</v>
      </c>
      <c r="AP107" s="421">
        <f t="shared" si="305"/>
        <v>0</v>
      </c>
      <c r="AQ107" s="468">
        <f t="shared" ref="AQ107:AR107" si="320">AQ6*AQ16</f>
        <v>0</v>
      </c>
      <c r="AR107" s="468">
        <f t="shared" si="320"/>
        <v>0</v>
      </c>
      <c r="AS107" s="421">
        <f t="shared" si="307"/>
        <v>0</v>
      </c>
      <c r="AT107" s="468">
        <f t="shared" ref="AT107:AU107" si="321">AT6*AT16</f>
        <v>0</v>
      </c>
      <c r="AU107" s="468">
        <f t="shared" si="321"/>
        <v>0</v>
      </c>
      <c r="AV107" s="421">
        <f t="shared" si="309"/>
        <v>0</v>
      </c>
    </row>
    <row r="108" spans="1:48" ht="16">
      <c r="A108" s="732"/>
      <c r="B108" s="734"/>
      <c r="C108" s="459" t="s">
        <v>27</v>
      </c>
      <c r="D108" s="460">
        <f t="shared" si="140"/>
        <v>0</v>
      </c>
      <c r="E108" s="461">
        <f t="shared" si="155"/>
        <v>0</v>
      </c>
      <c r="F108" s="462">
        <f t="shared" si="97"/>
        <v>0</v>
      </c>
      <c r="G108" s="467">
        <f t="shared" si="283"/>
        <v>0</v>
      </c>
      <c r="H108" s="468">
        <f t="shared" si="283"/>
        <v>0</v>
      </c>
      <c r="I108" s="421">
        <f t="shared" si="310"/>
        <v>0</v>
      </c>
      <c r="J108" s="468">
        <f t="shared" si="284"/>
        <v>0</v>
      </c>
      <c r="K108" s="468">
        <f t="shared" si="284"/>
        <v>0</v>
      </c>
      <c r="L108" s="421">
        <f t="shared" si="285"/>
        <v>0</v>
      </c>
      <c r="M108" s="468">
        <f t="shared" si="286"/>
        <v>0</v>
      </c>
      <c r="N108" s="468">
        <f t="shared" si="286"/>
        <v>0</v>
      </c>
      <c r="O108" s="421">
        <f t="shared" si="287"/>
        <v>0</v>
      </c>
      <c r="P108" s="468">
        <f t="shared" ref="P108:Q108" si="322">P7*P17</f>
        <v>0</v>
      </c>
      <c r="Q108" s="468">
        <f t="shared" si="322"/>
        <v>0</v>
      </c>
      <c r="R108" s="421">
        <f t="shared" si="289"/>
        <v>0</v>
      </c>
      <c r="S108" s="468">
        <f t="shared" ref="S108:T108" si="323">S7*S17</f>
        <v>0</v>
      </c>
      <c r="T108" s="468">
        <f t="shared" si="323"/>
        <v>0</v>
      </c>
      <c r="U108" s="421">
        <f t="shared" si="291"/>
        <v>0</v>
      </c>
      <c r="V108" s="468">
        <f t="shared" ref="V108:W108" si="324">V7*V17</f>
        <v>0</v>
      </c>
      <c r="W108" s="468">
        <f t="shared" si="324"/>
        <v>0</v>
      </c>
      <c r="X108" s="421">
        <f t="shared" si="293"/>
        <v>0</v>
      </c>
      <c r="Y108" s="636">
        <f t="shared" ref="Y108:Z108" si="325">Y7*Y17</f>
        <v>0</v>
      </c>
      <c r="Z108" s="636">
        <f t="shared" si="325"/>
        <v>0</v>
      </c>
      <c r="AA108" s="636">
        <f t="shared" si="295"/>
        <v>0</v>
      </c>
      <c r="AB108" s="468">
        <f t="shared" ref="AB108:AC108" si="326">AB7*AB17</f>
        <v>0</v>
      </c>
      <c r="AC108" s="468">
        <f t="shared" si="326"/>
        <v>0</v>
      </c>
      <c r="AD108" s="421">
        <f t="shared" si="297"/>
        <v>0</v>
      </c>
      <c r="AE108" s="468">
        <f t="shared" ref="AE108:AF108" si="327">AE7*AE17</f>
        <v>0</v>
      </c>
      <c r="AF108" s="468">
        <f t="shared" si="327"/>
        <v>0</v>
      </c>
      <c r="AG108" s="421">
        <f t="shared" si="299"/>
        <v>0</v>
      </c>
      <c r="AH108" s="468">
        <f t="shared" ref="AH108:AI108" si="328">AH7*AH17</f>
        <v>0</v>
      </c>
      <c r="AI108" s="468">
        <f t="shared" si="328"/>
        <v>0</v>
      </c>
      <c r="AJ108" s="421">
        <f t="shared" si="301"/>
        <v>0</v>
      </c>
      <c r="AK108" s="468">
        <f t="shared" ref="AK108:AL108" si="329">AK7*AK17</f>
        <v>0</v>
      </c>
      <c r="AL108" s="468">
        <f t="shared" si="329"/>
        <v>0</v>
      </c>
      <c r="AM108" s="421">
        <f t="shared" si="303"/>
        <v>0</v>
      </c>
      <c r="AN108" s="468">
        <f t="shared" ref="AN108:AO108" si="330">AN7*AN17</f>
        <v>0</v>
      </c>
      <c r="AO108" s="468">
        <f t="shared" si="330"/>
        <v>0</v>
      </c>
      <c r="AP108" s="421">
        <f t="shared" si="305"/>
        <v>0</v>
      </c>
      <c r="AQ108" s="468">
        <f t="shared" ref="AQ108:AR108" si="331">AQ7*AQ17</f>
        <v>0</v>
      </c>
      <c r="AR108" s="468">
        <f t="shared" si="331"/>
        <v>0</v>
      </c>
      <c r="AS108" s="421">
        <f t="shared" si="307"/>
        <v>0</v>
      </c>
      <c r="AT108" s="468">
        <f t="shared" ref="AT108:AU108" si="332">AT7*AT17</f>
        <v>0</v>
      </c>
      <c r="AU108" s="468">
        <f t="shared" si="332"/>
        <v>0</v>
      </c>
      <c r="AV108" s="421">
        <f t="shared" si="309"/>
        <v>0</v>
      </c>
    </row>
    <row r="109" spans="1:48" ht="16">
      <c r="A109" s="732"/>
      <c r="B109" s="734"/>
      <c r="C109" s="459" t="s">
        <v>28</v>
      </c>
      <c r="D109" s="460">
        <f t="shared" si="140"/>
        <v>0</v>
      </c>
      <c r="E109" s="461">
        <f t="shared" si="155"/>
        <v>0</v>
      </c>
      <c r="F109" s="462">
        <f t="shared" si="97"/>
        <v>0</v>
      </c>
      <c r="G109" s="467">
        <f t="shared" si="283"/>
        <v>0</v>
      </c>
      <c r="H109" s="468">
        <f t="shared" si="283"/>
        <v>0</v>
      </c>
      <c r="I109" s="421">
        <f t="shared" si="310"/>
        <v>0</v>
      </c>
      <c r="J109" s="468">
        <f t="shared" si="284"/>
        <v>0</v>
      </c>
      <c r="K109" s="468">
        <f t="shared" si="284"/>
        <v>0</v>
      </c>
      <c r="L109" s="421">
        <f t="shared" si="285"/>
        <v>0</v>
      </c>
      <c r="M109" s="468">
        <f t="shared" si="286"/>
        <v>0</v>
      </c>
      <c r="N109" s="468">
        <f t="shared" si="286"/>
        <v>0</v>
      </c>
      <c r="O109" s="421">
        <f t="shared" si="287"/>
        <v>0</v>
      </c>
      <c r="P109" s="468">
        <f t="shared" ref="P109:Q109" si="333">P8*P18</f>
        <v>0</v>
      </c>
      <c r="Q109" s="468">
        <f t="shared" si="333"/>
        <v>0</v>
      </c>
      <c r="R109" s="421">
        <f t="shared" si="289"/>
        <v>0</v>
      </c>
      <c r="S109" s="468">
        <f t="shared" ref="S109:T109" si="334">S8*S18</f>
        <v>0</v>
      </c>
      <c r="T109" s="468">
        <f t="shared" si="334"/>
        <v>0</v>
      </c>
      <c r="U109" s="421">
        <f t="shared" si="291"/>
        <v>0</v>
      </c>
      <c r="V109" s="468">
        <f t="shared" ref="V109:W109" si="335">V8*V18</f>
        <v>0</v>
      </c>
      <c r="W109" s="468">
        <f t="shared" si="335"/>
        <v>0</v>
      </c>
      <c r="X109" s="421">
        <f t="shared" si="293"/>
        <v>0</v>
      </c>
      <c r="Y109" s="636">
        <f t="shared" ref="Y109:Z109" si="336">Y8*Y18</f>
        <v>0</v>
      </c>
      <c r="Z109" s="636">
        <f t="shared" si="336"/>
        <v>0</v>
      </c>
      <c r="AA109" s="636">
        <f t="shared" si="295"/>
        <v>0</v>
      </c>
      <c r="AB109" s="468">
        <f t="shared" ref="AB109:AC109" si="337">AB8*AB18</f>
        <v>0</v>
      </c>
      <c r="AC109" s="468">
        <f t="shared" si="337"/>
        <v>0</v>
      </c>
      <c r="AD109" s="421">
        <f t="shared" si="297"/>
        <v>0</v>
      </c>
      <c r="AE109" s="468">
        <f t="shared" ref="AE109:AF109" si="338">AE8*AE18</f>
        <v>0</v>
      </c>
      <c r="AF109" s="468">
        <f t="shared" si="338"/>
        <v>0</v>
      </c>
      <c r="AG109" s="421">
        <f t="shared" si="299"/>
        <v>0</v>
      </c>
      <c r="AH109" s="468">
        <f t="shared" ref="AH109:AI109" si="339">AH8*AH18</f>
        <v>0</v>
      </c>
      <c r="AI109" s="468">
        <f t="shared" si="339"/>
        <v>0</v>
      </c>
      <c r="AJ109" s="421">
        <f t="shared" si="301"/>
        <v>0</v>
      </c>
      <c r="AK109" s="468">
        <f t="shared" ref="AK109:AL109" si="340">AK8*AK18</f>
        <v>0</v>
      </c>
      <c r="AL109" s="468">
        <f t="shared" si="340"/>
        <v>0</v>
      </c>
      <c r="AM109" s="421">
        <f t="shared" si="303"/>
        <v>0</v>
      </c>
      <c r="AN109" s="468">
        <f t="shared" ref="AN109:AO109" si="341">AN8*AN18</f>
        <v>0</v>
      </c>
      <c r="AO109" s="468">
        <f t="shared" si="341"/>
        <v>0</v>
      </c>
      <c r="AP109" s="421">
        <f t="shared" si="305"/>
        <v>0</v>
      </c>
      <c r="AQ109" s="468">
        <f t="shared" ref="AQ109:AR109" si="342">AQ8*AQ18</f>
        <v>0</v>
      </c>
      <c r="AR109" s="468">
        <f t="shared" si="342"/>
        <v>0</v>
      </c>
      <c r="AS109" s="421">
        <f t="shared" si="307"/>
        <v>0</v>
      </c>
      <c r="AT109" s="468">
        <f t="shared" ref="AT109:AU109" si="343">AT8*AT18</f>
        <v>0</v>
      </c>
      <c r="AU109" s="468">
        <f t="shared" si="343"/>
        <v>0</v>
      </c>
      <c r="AV109" s="421">
        <f t="shared" si="309"/>
        <v>0</v>
      </c>
    </row>
    <row r="110" spans="1:48" ht="16">
      <c r="A110" s="732"/>
      <c r="B110" s="734"/>
      <c r="C110" s="459" t="s">
        <v>29</v>
      </c>
      <c r="D110" s="460">
        <f t="shared" si="140"/>
        <v>0</v>
      </c>
      <c r="E110" s="461">
        <f t="shared" si="155"/>
        <v>0</v>
      </c>
      <c r="F110" s="462">
        <f t="shared" si="97"/>
        <v>0</v>
      </c>
      <c r="G110" s="467">
        <f t="shared" si="283"/>
        <v>0</v>
      </c>
      <c r="H110" s="468">
        <f t="shared" si="283"/>
        <v>0</v>
      </c>
      <c r="I110" s="421">
        <f t="shared" si="310"/>
        <v>0</v>
      </c>
      <c r="J110" s="468">
        <f t="shared" si="284"/>
        <v>0</v>
      </c>
      <c r="K110" s="468">
        <f t="shared" si="284"/>
        <v>0</v>
      </c>
      <c r="L110" s="421">
        <f t="shared" si="285"/>
        <v>0</v>
      </c>
      <c r="M110" s="468">
        <f t="shared" si="286"/>
        <v>0</v>
      </c>
      <c r="N110" s="468">
        <f t="shared" si="286"/>
        <v>0</v>
      </c>
      <c r="O110" s="421">
        <f t="shared" si="287"/>
        <v>0</v>
      </c>
      <c r="P110" s="468">
        <f t="shared" ref="P110:Q110" si="344">P9*P19</f>
        <v>0</v>
      </c>
      <c r="Q110" s="468">
        <f t="shared" si="344"/>
        <v>0</v>
      </c>
      <c r="R110" s="421">
        <f t="shared" si="289"/>
        <v>0</v>
      </c>
      <c r="S110" s="468">
        <f t="shared" ref="S110:T110" si="345">S9*S19</f>
        <v>0</v>
      </c>
      <c r="T110" s="468">
        <f t="shared" si="345"/>
        <v>0</v>
      </c>
      <c r="U110" s="421">
        <f t="shared" si="291"/>
        <v>0</v>
      </c>
      <c r="V110" s="468">
        <f t="shared" ref="V110:W110" si="346">V9*V19</f>
        <v>0</v>
      </c>
      <c r="W110" s="468">
        <f t="shared" si="346"/>
        <v>0</v>
      </c>
      <c r="X110" s="421">
        <f t="shared" si="293"/>
        <v>0</v>
      </c>
      <c r="Y110" s="636">
        <f t="shared" ref="Y110:Z110" si="347">Y9*Y19</f>
        <v>0</v>
      </c>
      <c r="Z110" s="636">
        <f t="shared" si="347"/>
        <v>0</v>
      </c>
      <c r="AA110" s="636">
        <f t="shared" si="295"/>
        <v>0</v>
      </c>
      <c r="AB110" s="468">
        <f t="shared" ref="AB110:AC110" si="348">AB9*AB19</f>
        <v>0</v>
      </c>
      <c r="AC110" s="468">
        <f t="shared" si="348"/>
        <v>0</v>
      </c>
      <c r="AD110" s="421">
        <f t="shared" si="297"/>
        <v>0</v>
      </c>
      <c r="AE110" s="468">
        <f t="shared" ref="AE110:AF110" si="349">AE9*AE19</f>
        <v>0</v>
      </c>
      <c r="AF110" s="468">
        <f t="shared" si="349"/>
        <v>0</v>
      </c>
      <c r="AG110" s="421">
        <f t="shared" si="299"/>
        <v>0</v>
      </c>
      <c r="AH110" s="468">
        <f t="shared" ref="AH110:AI110" si="350">AH9*AH19</f>
        <v>0</v>
      </c>
      <c r="AI110" s="468">
        <f t="shared" si="350"/>
        <v>0</v>
      </c>
      <c r="AJ110" s="421">
        <f t="shared" si="301"/>
        <v>0</v>
      </c>
      <c r="AK110" s="468">
        <f t="shared" ref="AK110:AL110" si="351">AK9*AK19</f>
        <v>0</v>
      </c>
      <c r="AL110" s="468">
        <f t="shared" si="351"/>
        <v>0</v>
      </c>
      <c r="AM110" s="421">
        <f t="shared" si="303"/>
        <v>0</v>
      </c>
      <c r="AN110" s="468">
        <f t="shared" ref="AN110:AO110" si="352">AN9*AN19</f>
        <v>0</v>
      </c>
      <c r="AO110" s="468">
        <f t="shared" si="352"/>
        <v>0</v>
      </c>
      <c r="AP110" s="421">
        <f t="shared" si="305"/>
        <v>0</v>
      </c>
      <c r="AQ110" s="468">
        <f t="shared" ref="AQ110:AR110" si="353">AQ9*AQ19</f>
        <v>0</v>
      </c>
      <c r="AR110" s="468">
        <f t="shared" si="353"/>
        <v>0</v>
      </c>
      <c r="AS110" s="421">
        <f t="shared" si="307"/>
        <v>0</v>
      </c>
      <c r="AT110" s="468">
        <f t="shared" ref="AT110:AU110" si="354">AT9*AT19</f>
        <v>0</v>
      </c>
      <c r="AU110" s="468">
        <f t="shared" si="354"/>
        <v>0</v>
      </c>
      <c r="AV110" s="421">
        <f t="shared" si="309"/>
        <v>0</v>
      </c>
    </row>
    <row r="111" spans="1:48" ht="16">
      <c r="A111" s="732"/>
      <c r="B111" s="734"/>
      <c r="C111" s="459" t="s">
        <v>30</v>
      </c>
      <c r="D111" s="460">
        <f t="shared" si="140"/>
        <v>0</v>
      </c>
      <c r="E111" s="461">
        <f t="shared" si="155"/>
        <v>0</v>
      </c>
      <c r="F111" s="462">
        <f t="shared" si="97"/>
        <v>0</v>
      </c>
      <c r="G111" s="467">
        <f t="shared" si="283"/>
        <v>0</v>
      </c>
      <c r="H111" s="468">
        <f t="shared" si="283"/>
        <v>0</v>
      </c>
      <c r="I111" s="421">
        <f t="shared" si="310"/>
        <v>0</v>
      </c>
      <c r="J111" s="468">
        <f t="shared" si="284"/>
        <v>0</v>
      </c>
      <c r="K111" s="468">
        <f t="shared" si="284"/>
        <v>0</v>
      </c>
      <c r="L111" s="421">
        <f t="shared" si="285"/>
        <v>0</v>
      </c>
      <c r="M111" s="468">
        <f t="shared" si="286"/>
        <v>0</v>
      </c>
      <c r="N111" s="468">
        <f t="shared" si="286"/>
        <v>0</v>
      </c>
      <c r="O111" s="421">
        <f t="shared" si="287"/>
        <v>0</v>
      </c>
      <c r="P111" s="468">
        <f t="shared" ref="P111:Q111" si="355">P10*P20</f>
        <v>0</v>
      </c>
      <c r="Q111" s="468">
        <f t="shared" si="355"/>
        <v>0</v>
      </c>
      <c r="R111" s="421">
        <f t="shared" si="289"/>
        <v>0</v>
      </c>
      <c r="S111" s="468">
        <f t="shared" ref="S111:T111" si="356">S10*S20</f>
        <v>0</v>
      </c>
      <c r="T111" s="468">
        <f t="shared" si="356"/>
        <v>0</v>
      </c>
      <c r="U111" s="421">
        <f t="shared" si="291"/>
        <v>0</v>
      </c>
      <c r="V111" s="468">
        <f t="shared" ref="V111:W111" si="357">V10*V20</f>
        <v>0</v>
      </c>
      <c r="W111" s="468">
        <f t="shared" si="357"/>
        <v>0</v>
      </c>
      <c r="X111" s="421">
        <f t="shared" si="293"/>
        <v>0</v>
      </c>
      <c r="Y111" s="636">
        <f t="shared" ref="Y111:Z111" si="358">Y10*Y20</f>
        <v>0</v>
      </c>
      <c r="Z111" s="636">
        <f t="shared" si="358"/>
        <v>0</v>
      </c>
      <c r="AA111" s="636">
        <f t="shared" si="295"/>
        <v>0</v>
      </c>
      <c r="AB111" s="468">
        <f t="shared" ref="AB111:AC111" si="359">AB10*AB20</f>
        <v>0</v>
      </c>
      <c r="AC111" s="468">
        <f t="shared" si="359"/>
        <v>0</v>
      </c>
      <c r="AD111" s="421">
        <f t="shared" si="297"/>
        <v>0</v>
      </c>
      <c r="AE111" s="468">
        <f t="shared" ref="AE111:AF111" si="360">AE10*AE20</f>
        <v>0</v>
      </c>
      <c r="AF111" s="468">
        <f t="shared" si="360"/>
        <v>0</v>
      </c>
      <c r="AG111" s="421">
        <f t="shared" si="299"/>
        <v>0</v>
      </c>
      <c r="AH111" s="468">
        <f t="shared" ref="AH111:AI111" si="361">AH10*AH20</f>
        <v>0</v>
      </c>
      <c r="AI111" s="468">
        <f t="shared" si="361"/>
        <v>0</v>
      </c>
      <c r="AJ111" s="421">
        <f t="shared" si="301"/>
        <v>0</v>
      </c>
      <c r="AK111" s="468">
        <f t="shared" ref="AK111:AL111" si="362">AK10*AK20</f>
        <v>0</v>
      </c>
      <c r="AL111" s="468">
        <f t="shared" si="362"/>
        <v>0</v>
      </c>
      <c r="AM111" s="421">
        <f t="shared" si="303"/>
        <v>0</v>
      </c>
      <c r="AN111" s="468">
        <f t="shared" ref="AN111:AO111" si="363">AN10*AN20</f>
        <v>0</v>
      </c>
      <c r="AO111" s="468">
        <f t="shared" si="363"/>
        <v>0</v>
      </c>
      <c r="AP111" s="421">
        <f t="shared" si="305"/>
        <v>0</v>
      </c>
      <c r="AQ111" s="468">
        <f t="shared" ref="AQ111:AR111" si="364">AQ10*AQ20</f>
        <v>0</v>
      </c>
      <c r="AR111" s="468">
        <f t="shared" si="364"/>
        <v>0</v>
      </c>
      <c r="AS111" s="421">
        <f t="shared" si="307"/>
        <v>0</v>
      </c>
      <c r="AT111" s="468">
        <f t="shared" ref="AT111:AU111" si="365">AT10*AT20</f>
        <v>0</v>
      </c>
      <c r="AU111" s="468">
        <f t="shared" si="365"/>
        <v>0</v>
      </c>
      <c r="AV111" s="421">
        <f t="shared" si="309"/>
        <v>0</v>
      </c>
    </row>
    <row r="112" spans="1:48" ht="16">
      <c r="A112" s="732"/>
      <c r="B112" s="734"/>
      <c r="C112" s="459" t="s">
        <v>31</v>
      </c>
      <c r="D112" s="460">
        <f t="shared" si="140"/>
        <v>0</v>
      </c>
      <c r="E112" s="461">
        <f t="shared" si="155"/>
        <v>0</v>
      </c>
      <c r="F112" s="462">
        <f t="shared" si="97"/>
        <v>0</v>
      </c>
      <c r="G112" s="467">
        <f t="shared" si="283"/>
        <v>0</v>
      </c>
      <c r="H112" s="468">
        <f t="shared" si="283"/>
        <v>0</v>
      </c>
      <c r="I112" s="421">
        <f t="shared" si="310"/>
        <v>0</v>
      </c>
      <c r="J112" s="468">
        <f t="shared" si="284"/>
        <v>0</v>
      </c>
      <c r="K112" s="468">
        <f t="shared" si="284"/>
        <v>0</v>
      </c>
      <c r="L112" s="421">
        <f t="shared" si="285"/>
        <v>0</v>
      </c>
      <c r="M112" s="468">
        <f t="shared" si="286"/>
        <v>0</v>
      </c>
      <c r="N112" s="468">
        <f t="shared" si="286"/>
        <v>0</v>
      </c>
      <c r="O112" s="421">
        <f t="shared" si="287"/>
        <v>0</v>
      </c>
      <c r="P112" s="468">
        <f t="shared" ref="P112:Q112" si="366">P11*P21</f>
        <v>0</v>
      </c>
      <c r="Q112" s="468">
        <f t="shared" si="366"/>
        <v>0</v>
      </c>
      <c r="R112" s="421">
        <f t="shared" si="289"/>
        <v>0</v>
      </c>
      <c r="S112" s="468">
        <f t="shared" ref="S112:T112" si="367">S11*S21</f>
        <v>0</v>
      </c>
      <c r="T112" s="468">
        <f t="shared" si="367"/>
        <v>0</v>
      </c>
      <c r="U112" s="421">
        <f t="shared" si="291"/>
        <v>0</v>
      </c>
      <c r="V112" s="468">
        <f t="shared" ref="V112:W112" si="368">V11*V21</f>
        <v>0</v>
      </c>
      <c r="W112" s="468">
        <f t="shared" si="368"/>
        <v>0</v>
      </c>
      <c r="X112" s="421">
        <f t="shared" si="293"/>
        <v>0</v>
      </c>
      <c r="Y112" s="636">
        <f t="shared" ref="Y112:Z112" si="369">Y11*Y21</f>
        <v>0</v>
      </c>
      <c r="Z112" s="636">
        <f t="shared" si="369"/>
        <v>0</v>
      </c>
      <c r="AA112" s="636">
        <f t="shared" si="295"/>
        <v>0</v>
      </c>
      <c r="AB112" s="468">
        <f t="shared" ref="AB112:AC112" si="370">AB11*AB21</f>
        <v>0</v>
      </c>
      <c r="AC112" s="468">
        <f t="shared" si="370"/>
        <v>0</v>
      </c>
      <c r="AD112" s="421">
        <f t="shared" si="297"/>
        <v>0</v>
      </c>
      <c r="AE112" s="468">
        <f t="shared" ref="AE112:AF112" si="371">AE11*AE21</f>
        <v>0</v>
      </c>
      <c r="AF112" s="468">
        <f t="shared" si="371"/>
        <v>0</v>
      </c>
      <c r="AG112" s="421">
        <f t="shared" si="299"/>
        <v>0</v>
      </c>
      <c r="AH112" s="468">
        <f t="shared" ref="AH112:AI112" si="372">AH11*AH21</f>
        <v>0</v>
      </c>
      <c r="AI112" s="468">
        <f t="shared" si="372"/>
        <v>0</v>
      </c>
      <c r="AJ112" s="421">
        <f t="shared" si="301"/>
        <v>0</v>
      </c>
      <c r="AK112" s="468">
        <f t="shared" ref="AK112:AL112" si="373">AK11*AK21</f>
        <v>0</v>
      </c>
      <c r="AL112" s="468">
        <f t="shared" si="373"/>
        <v>0</v>
      </c>
      <c r="AM112" s="421">
        <f t="shared" si="303"/>
        <v>0</v>
      </c>
      <c r="AN112" s="468">
        <f t="shared" ref="AN112:AO112" si="374">AN11*AN21</f>
        <v>0</v>
      </c>
      <c r="AO112" s="468">
        <f t="shared" si="374"/>
        <v>0</v>
      </c>
      <c r="AP112" s="421">
        <f t="shared" si="305"/>
        <v>0</v>
      </c>
      <c r="AQ112" s="468">
        <f t="shared" ref="AQ112:AR112" si="375">AQ11*AQ21</f>
        <v>0</v>
      </c>
      <c r="AR112" s="468">
        <f t="shared" si="375"/>
        <v>0</v>
      </c>
      <c r="AS112" s="421">
        <f t="shared" si="307"/>
        <v>0</v>
      </c>
      <c r="AT112" s="468">
        <f t="shared" ref="AT112:AU112" si="376">AT11*AT21</f>
        <v>0</v>
      </c>
      <c r="AU112" s="468">
        <f t="shared" si="376"/>
        <v>0</v>
      </c>
      <c r="AV112" s="421">
        <f t="shared" si="309"/>
        <v>0</v>
      </c>
    </row>
    <row r="113" spans="1:49" ht="16">
      <c r="A113" s="732"/>
      <c r="B113" s="734"/>
      <c r="C113" s="459" t="s">
        <v>32</v>
      </c>
      <c r="D113" s="460">
        <f t="shared" si="140"/>
        <v>0</v>
      </c>
      <c r="E113" s="461">
        <f t="shared" si="155"/>
        <v>0</v>
      </c>
      <c r="F113" s="462">
        <f t="shared" si="97"/>
        <v>0</v>
      </c>
      <c r="G113" s="467">
        <f t="shared" si="283"/>
        <v>0</v>
      </c>
      <c r="H113" s="468">
        <f t="shared" si="283"/>
        <v>0</v>
      </c>
      <c r="I113" s="421">
        <f t="shared" si="310"/>
        <v>0</v>
      </c>
      <c r="J113" s="468">
        <f t="shared" si="284"/>
        <v>0</v>
      </c>
      <c r="K113" s="468">
        <f t="shared" si="284"/>
        <v>0</v>
      </c>
      <c r="L113" s="421">
        <f t="shared" si="285"/>
        <v>0</v>
      </c>
      <c r="M113" s="468">
        <f t="shared" si="286"/>
        <v>0</v>
      </c>
      <c r="N113" s="468">
        <f t="shared" si="286"/>
        <v>0</v>
      </c>
      <c r="O113" s="421">
        <f t="shared" si="287"/>
        <v>0</v>
      </c>
      <c r="P113" s="468">
        <f t="shared" ref="P113:Q113" si="377">P12*P22</f>
        <v>0</v>
      </c>
      <c r="Q113" s="468">
        <f t="shared" si="377"/>
        <v>0</v>
      </c>
      <c r="R113" s="421">
        <f t="shared" si="289"/>
        <v>0</v>
      </c>
      <c r="S113" s="468">
        <f t="shared" ref="S113:T113" si="378">S12*S22</f>
        <v>0</v>
      </c>
      <c r="T113" s="468">
        <f t="shared" si="378"/>
        <v>0</v>
      </c>
      <c r="U113" s="421">
        <f t="shared" si="291"/>
        <v>0</v>
      </c>
      <c r="V113" s="468">
        <f t="shared" ref="V113:W113" si="379">V12*V22</f>
        <v>0</v>
      </c>
      <c r="W113" s="468">
        <f t="shared" si="379"/>
        <v>0</v>
      </c>
      <c r="X113" s="421">
        <f t="shared" si="293"/>
        <v>0</v>
      </c>
      <c r="Y113" s="636">
        <f t="shared" ref="Y113:Z113" si="380">Y12*Y22</f>
        <v>0</v>
      </c>
      <c r="Z113" s="636">
        <f t="shared" si="380"/>
        <v>0</v>
      </c>
      <c r="AA113" s="636">
        <f t="shared" si="295"/>
        <v>0</v>
      </c>
      <c r="AB113" s="468">
        <f t="shared" ref="AB113:AC113" si="381">AB12*AB22</f>
        <v>0</v>
      </c>
      <c r="AC113" s="468">
        <f t="shared" si="381"/>
        <v>0</v>
      </c>
      <c r="AD113" s="421">
        <f t="shared" si="297"/>
        <v>0</v>
      </c>
      <c r="AE113" s="468">
        <f t="shared" ref="AE113:AF113" si="382">AE12*AE22</f>
        <v>0</v>
      </c>
      <c r="AF113" s="468">
        <f t="shared" si="382"/>
        <v>0</v>
      </c>
      <c r="AG113" s="421">
        <f t="shared" si="299"/>
        <v>0</v>
      </c>
      <c r="AH113" s="468">
        <f t="shared" ref="AH113:AI113" si="383">AH12*AH22</f>
        <v>0</v>
      </c>
      <c r="AI113" s="468">
        <f t="shared" si="383"/>
        <v>0</v>
      </c>
      <c r="AJ113" s="421">
        <f t="shared" si="301"/>
        <v>0</v>
      </c>
      <c r="AK113" s="468">
        <f t="shared" ref="AK113:AL113" si="384">AK12*AK22</f>
        <v>0</v>
      </c>
      <c r="AL113" s="468">
        <f t="shared" si="384"/>
        <v>0</v>
      </c>
      <c r="AM113" s="421">
        <f t="shared" si="303"/>
        <v>0</v>
      </c>
      <c r="AN113" s="468">
        <f t="shared" ref="AN113:AO113" si="385">AN12*AN22</f>
        <v>0</v>
      </c>
      <c r="AO113" s="468">
        <f t="shared" si="385"/>
        <v>0</v>
      </c>
      <c r="AP113" s="421">
        <f t="shared" si="305"/>
        <v>0</v>
      </c>
      <c r="AQ113" s="468">
        <f t="shared" ref="AQ113:AR113" si="386">AQ12*AQ22</f>
        <v>0</v>
      </c>
      <c r="AR113" s="468">
        <f t="shared" si="386"/>
        <v>0</v>
      </c>
      <c r="AS113" s="421">
        <f t="shared" si="307"/>
        <v>0</v>
      </c>
      <c r="AT113" s="468">
        <f t="shared" ref="AT113:AU113" si="387">AT12*AT22</f>
        <v>0</v>
      </c>
      <c r="AU113" s="468">
        <f t="shared" si="387"/>
        <v>0</v>
      </c>
      <c r="AV113" s="421">
        <f t="shared" si="309"/>
        <v>0</v>
      </c>
    </row>
    <row r="114" spans="1:49" ht="16">
      <c r="A114" s="732"/>
      <c r="B114" s="734"/>
      <c r="C114" s="459" t="s">
        <v>33</v>
      </c>
      <c r="D114" s="460">
        <f t="shared" si="140"/>
        <v>0</v>
      </c>
      <c r="E114" s="461">
        <f t="shared" si="155"/>
        <v>0</v>
      </c>
      <c r="F114" s="462">
        <f t="shared" si="97"/>
        <v>0</v>
      </c>
      <c r="G114" s="467">
        <f t="shared" si="283"/>
        <v>0</v>
      </c>
      <c r="H114" s="468">
        <f t="shared" si="283"/>
        <v>0</v>
      </c>
      <c r="I114" s="421">
        <f t="shared" si="310"/>
        <v>0</v>
      </c>
      <c r="J114" s="468">
        <f t="shared" si="284"/>
        <v>0</v>
      </c>
      <c r="K114" s="468">
        <f t="shared" si="284"/>
        <v>0</v>
      </c>
      <c r="L114" s="421">
        <f t="shared" si="285"/>
        <v>0</v>
      </c>
      <c r="M114" s="468">
        <f t="shared" si="286"/>
        <v>0</v>
      </c>
      <c r="N114" s="468">
        <f t="shared" si="286"/>
        <v>0</v>
      </c>
      <c r="O114" s="421">
        <f t="shared" si="287"/>
        <v>0</v>
      </c>
      <c r="P114" s="468">
        <f t="shared" ref="P114:Q114" si="388">P13*P23</f>
        <v>0</v>
      </c>
      <c r="Q114" s="468">
        <f t="shared" si="388"/>
        <v>0</v>
      </c>
      <c r="R114" s="421">
        <f t="shared" si="289"/>
        <v>0</v>
      </c>
      <c r="S114" s="468">
        <f t="shared" ref="S114:T114" si="389">S13*S23</f>
        <v>0</v>
      </c>
      <c r="T114" s="468">
        <f t="shared" si="389"/>
        <v>0</v>
      </c>
      <c r="U114" s="421">
        <f t="shared" si="291"/>
        <v>0</v>
      </c>
      <c r="V114" s="468">
        <f t="shared" ref="V114:W114" si="390">V13*V23</f>
        <v>0</v>
      </c>
      <c r="W114" s="468">
        <f t="shared" si="390"/>
        <v>0</v>
      </c>
      <c r="X114" s="421">
        <f t="shared" si="293"/>
        <v>0</v>
      </c>
      <c r="Y114" s="636">
        <f t="shared" ref="Y114:Z114" si="391">Y13*Y23</f>
        <v>0</v>
      </c>
      <c r="Z114" s="636">
        <f t="shared" si="391"/>
        <v>0</v>
      </c>
      <c r="AA114" s="636">
        <f t="shared" si="295"/>
        <v>0</v>
      </c>
      <c r="AB114" s="468">
        <f t="shared" ref="AB114:AC114" si="392">AB13*AB23</f>
        <v>0</v>
      </c>
      <c r="AC114" s="468">
        <f t="shared" si="392"/>
        <v>0</v>
      </c>
      <c r="AD114" s="421">
        <f t="shared" si="297"/>
        <v>0</v>
      </c>
      <c r="AE114" s="468">
        <f t="shared" ref="AE114:AF114" si="393">AE13*AE23</f>
        <v>0</v>
      </c>
      <c r="AF114" s="468">
        <f t="shared" si="393"/>
        <v>0</v>
      </c>
      <c r="AG114" s="421">
        <f t="shared" si="299"/>
        <v>0</v>
      </c>
      <c r="AH114" s="468">
        <f t="shared" ref="AH114:AI114" si="394">AH13*AH23</f>
        <v>0</v>
      </c>
      <c r="AI114" s="468">
        <f t="shared" si="394"/>
        <v>0</v>
      </c>
      <c r="AJ114" s="421">
        <f t="shared" si="301"/>
        <v>0</v>
      </c>
      <c r="AK114" s="468">
        <f t="shared" ref="AK114:AL114" si="395">AK13*AK23</f>
        <v>0</v>
      </c>
      <c r="AL114" s="468">
        <f t="shared" si="395"/>
        <v>0</v>
      </c>
      <c r="AM114" s="421">
        <f t="shared" si="303"/>
        <v>0</v>
      </c>
      <c r="AN114" s="468">
        <f t="shared" ref="AN114:AO114" si="396">AN13*AN23</f>
        <v>0</v>
      </c>
      <c r="AO114" s="468">
        <f t="shared" si="396"/>
        <v>0</v>
      </c>
      <c r="AP114" s="421">
        <f t="shared" si="305"/>
        <v>0</v>
      </c>
      <c r="AQ114" s="468">
        <f t="shared" ref="AQ114:AR114" si="397">AQ13*AQ23</f>
        <v>0</v>
      </c>
      <c r="AR114" s="468">
        <f t="shared" si="397"/>
        <v>0</v>
      </c>
      <c r="AS114" s="421">
        <f t="shared" si="307"/>
        <v>0</v>
      </c>
      <c r="AT114" s="468">
        <f t="shared" ref="AT114:AU114" si="398">AT13*AT23</f>
        <v>0</v>
      </c>
      <c r="AU114" s="468">
        <f t="shared" si="398"/>
        <v>0</v>
      </c>
      <c r="AV114" s="421">
        <f t="shared" si="309"/>
        <v>0</v>
      </c>
    </row>
    <row r="115" spans="1:49" ht="17" thickBot="1">
      <c r="A115" s="733"/>
      <c r="B115" s="735"/>
      <c r="C115" s="469" t="s">
        <v>34</v>
      </c>
      <c r="D115" s="470">
        <f t="shared" si="140"/>
        <v>0</v>
      </c>
      <c r="E115" s="471">
        <f t="shared" si="155"/>
        <v>0</v>
      </c>
      <c r="F115" s="472">
        <f t="shared" si="97"/>
        <v>0</v>
      </c>
      <c r="G115" s="473">
        <f t="shared" si="283"/>
        <v>0</v>
      </c>
      <c r="H115" s="474">
        <f t="shared" si="283"/>
        <v>0</v>
      </c>
      <c r="I115" s="428">
        <f t="shared" si="310"/>
        <v>0</v>
      </c>
      <c r="J115" s="474">
        <f t="shared" si="284"/>
        <v>0</v>
      </c>
      <c r="K115" s="474">
        <f t="shared" si="284"/>
        <v>0</v>
      </c>
      <c r="L115" s="428">
        <f t="shared" si="285"/>
        <v>0</v>
      </c>
      <c r="M115" s="474">
        <f t="shared" si="286"/>
        <v>0</v>
      </c>
      <c r="N115" s="474">
        <f t="shared" si="286"/>
        <v>0</v>
      </c>
      <c r="O115" s="428">
        <f t="shared" si="287"/>
        <v>0</v>
      </c>
      <c r="P115" s="474">
        <f t="shared" ref="P115:Q115" si="399">P14*P24</f>
        <v>0</v>
      </c>
      <c r="Q115" s="474">
        <f t="shared" si="399"/>
        <v>0</v>
      </c>
      <c r="R115" s="428">
        <f t="shared" si="289"/>
        <v>0</v>
      </c>
      <c r="S115" s="474">
        <f t="shared" ref="S115:T115" si="400">S14*S24</f>
        <v>0</v>
      </c>
      <c r="T115" s="474">
        <f t="shared" si="400"/>
        <v>0</v>
      </c>
      <c r="U115" s="428">
        <f t="shared" si="291"/>
        <v>0</v>
      </c>
      <c r="V115" s="474">
        <f t="shared" ref="V115:W115" si="401">V14*V24</f>
        <v>0</v>
      </c>
      <c r="W115" s="474">
        <f t="shared" si="401"/>
        <v>0</v>
      </c>
      <c r="X115" s="428">
        <f t="shared" si="293"/>
        <v>0</v>
      </c>
      <c r="Y115" s="637">
        <f t="shared" ref="Y115:Z115" si="402">Y14*Y24</f>
        <v>0</v>
      </c>
      <c r="Z115" s="637">
        <f t="shared" si="402"/>
        <v>0</v>
      </c>
      <c r="AA115" s="637">
        <f t="shared" si="295"/>
        <v>0</v>
      </c>
      <c r="AB115" s="474">
        <f t="shared" ref="AB115:AC115" si="403">AB14*AB24</f>
        <v>0</v>
      </c>
      <c r="AC115" s="474">
        <f t="shared" si="403"/>
        <v>0</v>
      </c>
      <c r="AD115" s="428">
        <f t="shared" si="297"/>
        <v>0</v>
      </c>
      <c r="AE115" s="474">
        <f t="shared" ref="AE115:AF115" si="404">AE14*AE24</f>
        <v>0</v>
      </c>
      <c r="AF115" s="474">
        <f t="shared" si="404"/>
        <v>0</v>
      </c>
      <c r="AG115" s="428">
        <f t="shared" si="299"/>
        <v>0</v>
      </c>
      <c r="AH115" s="474">
        <f t="shared" ref="AH115:AI115" si="405">AH14*AH24</f>
        <v>0</v>
      </c>
      <c r="AI115" s="474">
        <f t="shared" si="405"/>
        <v>0</v>
      </c>
      <c r="AJ115" s="428">
        <f t="shared" si="301"/>
        <v>0</v>
      </c>
      <c r="AK115" s="474">
        <f t="shared" ref="AK115:AL115" si="406">AK14*AK24</f>
        <v>0</v>
      </c>
      <c r="AL115" s="474">
        <f t="shared" si="406"/>
        <v>0</v>
      </c>
      <c r="AM115" s="428">
        <f t="shared" si="303"/>
        <v>0</v>
      </c>
      <c r="AN115" s="474">
        <f t="shared" ref="AN115:AO115" si="407">AN14*AN24</f>
        <v>0</v>
      </c>
      <c r="AO115" s="474">
        <f t="shared" si="407"/>
        <v>0</v>
      </c>
      <c r="AP115" s="428">
        <f t="shared" si="305"/>
        <v>0</v>
      </c>
      <c r="AQ115" s="474">
        <f t="shared" ref="AQ115:AR115" si="408">AQ14*AQ24</f>
        <v>0</v>
      </c>
      <c r="AR115" s="474">
        <f t="shared" si="408"/>
        <v>0</v>
      </c>
      <c r="AS115" s="428">
        <f t="shared" si="307"/>
        <v>0</v>
      </c>
      <c r="AT115" s="474">
        <f t="shared" ref="AT115:AU115" si="409">AT14*AT24</f>
        <v>0</v>
      </c>
      <c r="AU115" s="474">
        <f t="shared" si="409"/>
        <v>0</v>
      </c>
      <c r="AV115" s="428">
        <f t="shared" si="309"/>
        <v>0</v>
      </c>
    </row>
    <row r="116" spans="1:49" ht="16">
      <c r="A116" s="732" t="s">
        <v>184</v>
      </c>
      <c r="B116" s="734" t="s">
        <v>13</v>
      </c>
      <c r="C116" s="459" t="s">
        <v>25</v>
      </c>
      <c r="D116" s="460">
        <f t="shared" si="140"/>
        <v>31400</v>
      </c>
      <c r="E116" s="461">
        <f t="shared" si="155"/>
        <v>31400</v>
      </c>
      <c r="F116" s="462">
        <f t="shared" si="97"/>
        <v>0</v>
      </c>
      <c r="G116" s="475">
        <f t="shared" ref="G116:H125" si="410">G5*G25</f>
        <v>1000</v>
      </c>
      <c r="H116" s="476">
        <f t="shared" si="410"/>
        <v>1000</v>
      </c>
      <c r="I116" s="412">
        <f>H116-G116</f>
        <v>0</v>
      </c>
      <c r="J116" s="476">
        <f t="shared" ref="J116:K125" si="411">J5*J25</f>
        <v>5000</v>
      </c>
      <c r="K116" s="476">
        <f t="shared" si="411"/>
        <v>5000</v>
      </c>
      <c r="L116" s="412">
        <f>K116-J116</f>
        <v>0</v>
      </c>
      <c r="M116" s="476">
        <f t="shared" ref="M116:N125" si="412">M5*M25</f>
        <v>0</v>
      </c>
      <c r="N116" s="476">
        <f t="shared" si="412"/>
        <v>0</v>
      </c>
      <c r="O116" s="412">
        <f>N116-M116</f>
        <v>0</v>
      </c>
      <c r="P116" s="476">
        <f t="shared" ref="P116:Q116" si="413">P5*P25</f>
        <v>0</v>
      </c>
      <c r="Q116" s="476">
        <f t="shared" si="413"/>
        <v>0</v>
      </c>
      <c r="R116" s="412">
        <f>Q116-P116</f>
        <v>0</v>
      </c>
      <c r="S116" s="476">
        <f t="shared" ref="S116:T116" si="414">S5*S25</f>
        <v>0</v>
      </c>
      <c r="T116" s="476">
        <f t="shared" si="414"/>
        <v>0</v>
      </c>
      <c r="U116" s="412">
        <f>T116-S116</f>
        <v>0</v>
      </c>
      <c r="V116" s="476">
        <f t="shared" ref="V116:W116" si="415">V5*V25</f>
        <v>0</v>
      </c>
      <c r="W116" s="476">
        <f t="shared" si="415"/>
        <v>0</v>
      </c>
      <c r="X116" s="412">
        <f>W116-V116</f>
        <v>0</v>
      </c>
      <c r="Y116" s="634">
        <f t="shared" ref="Y116:Z116" si="416">Y5*Y25</f>
        <v>0</v>
      </c>
      <c r="Z116" s="634">
        <f t="shared" si="416"/>
        <v>0</v>
      </c>
      <c r="AA116" s="634">
        <f>Z116-Y116</f>
        <v>0</v>
      </c>
      <c r="AB116" s="476">
        <f t="shared" ref="AB116:AC116" si="417">AB5*AB25</f>
        <v>0</v>
      </c>
      <c r="AC116" s="476">
        <f t="shared" si="417"/>
        <v>0</v>
      </c>
      <c r="AD116" s="412">
        <f>AC116-AB116</f>
        <v>0</v>
      </c>
      <c r="AE116" s="476">
        <f t="shared" ref="AE116:AF116" si="418">AE5*AE25</f>
        <v>6000</v>
      </c>
      <c r="AF116" s="476">
        <f t="shared" si="418"/>
        <v>6000</v>
      </c>
      <c r="AG116" s="412">
        <f>AF116-AE116</f>
        <v>0</v>
      </c>
      <c r="AH116" s="476">
        <f t="shared" ref="AH116:AI116" si="419">AH5*AH25</f>
        <v>0</v>
      </c>
      <c r="AI116" s="476">
        <f t="shared" si="419"/>
        <v>0</v>
      </c>
      <c r="AJ116" s="412">
        <f>AI116-AH116</f>
        <v>0</v>
      </c>
      <c r="AK116" s="476">
        <f t="shared" ref="AK116:AL116" si="420">AK5*AK25</f>
        <v>3400</v>
      </c>
      <c r="AL116" s="476">
        <f t="shared" si="420"/>
        <v>3400</v>
      </c>
      <c r="AM116" s="412">
        <f>AL116-AK116</f>
        <v>0</v>
      </c>
      <c r="AN116" s="476">
        <f t="shared" ref="AN116:AO116" si="421">AN5*AN25</f>
        <v>16000</v>
      </c>
      <c r="AO116" s="476">
        <f t="shared" si="421"/>
        <v>16000</v>
      </c>
      <c r="AP116" s="412">
        <f>AO116-AN116</f>
        <v>0</v>
      </c>
      <c r="AQ116" s="476">
        <f t="shared" ref="AQ116:AR116" si="422">AQ5*AQ25</f>
        <v>0</v>
      </c>
      <c r="AR116" s="476">
        <f t="shared" si="422"/>
        <v>0</v>
      </c>
      <c r="AS116" s="412">
        <f>AR116-AQ116</f>
        <v>0</v>
      </c>
      <c r="AT116" s="476">
        <f t="shared" ref="AT116:AU116" si="423">AT5*AT25</f>
        <v>0</v>
      </c>
      <c r="AU116" s="476">
        <f t="shared" si="423"/>
        <v>0</v>
      </c>
      <c r="AV116" s="412">
        <f>AU116-AT116</f>
        <v>0</v>
      </c>
    </row>
    <row r="117" spans="1:49" ht="16">
      <c r="A117" s="732"/>
      <c r="B117" s="734"/>
      <c r="C117" s="459" t="s">
        <v>26</v>
      </c>
      <c r="D117" s="460">
        <f t="shared" si="140"/>
        <v>32028</v>
      </c>
      <c r="E117" s="461">
        <f t="shared" si="155"/>
        <v>32028</v>
      </c>
      <c r="F117" s="462">
        <f t="shared" si="97"/>
        <v>0</v>
      </c>
      <c r="G117" s="467">
        <f t="shared" si="410"/>
        <v>1020</v>
      </c>
      <c r="H117" s="468">
        <f t="shared" si="410"/>
        <v>1020</v>
      </c>
      <c r="I117" s="421">
        <f t="shared" ref="I117:I125" si="424">H117-G117</f>
        <v>0</v>
      </c>
      <c r="J117" s="468">
        <f t="shared" si="411"/>
        <v>5100</v>
      </c>
      <c r="K117" s="468">
        <f t="shared" si="411"/>
        <v>5100</v>
      </c>
      <c r="L117" s="421">
        <f t="shared" ref="L117:L125" si="425">K117-J117</f>
        <v>0</v>
      </c>
      <c r="M117" s="468">
        <f t="shared" si="412"/>
        <v>0</v>
      </c>
      <c r="N117" s="468">
        <f t="shared" si="412"/>
        <v>0</v>
      </c>
      <c r="O117" s="421">
        <f t="shared" ref="O117:O125" si="426">N117-M117</f>
        <v>0</v>
      </c>
      <c r="P117" s="468">
        <f t="shared" ref="P117:Q117" si="427">P6*P26</f>
        <v>0</v>
      </c>
      <c r="Q117" s="468">
        <f t="shared" si="427"/>
        <v>0</v>
      </c>
      <c r="R117" s="421">
        <f t="shared" ref="R117:R125" si="428">Q117-P117</f>
        <v>0</v>
      </c>
      <c r="S117" s="468">
        <f t="shared" ref="S117:T117" si="429">S6*S26</f>
        <v>0</v>
      </c>
      <c r="T117" s="468">
        <f t="shared" si="429"/>
        <v>0</v>
      </c>
      <c r="U117" s="421">
        <f t="shared" ref="U117:U125" si="430">T117-S117</f>
        <v>0</v>
      </c>
      <c r="V117" s="468">
        <f t="shared" ref="V117:W117" si="431">V6*V26</f>
        <v>0</v>
      </c>
      <c r="W117" s="468">
        <f t="shared" si="431"/>
        <v>0</v>
      </c>
      <c r="X117" s="421">
        <f t="shared" ref="X117:X125" si="432">W117-V117</f>
        <v>0</v>
      </c>
      <c r="Y117" s="636">
        <f t="shared" ref="Y117:Z117" si="433">Y6*Y26</f>
        <v>0</v>
      </c>
      <c r="Z117" s="636">
        <f t="shared" si="433"/>
        <v>0</v>
      </c>
      <c r="AA117" s="636">
        <f t="shared" ref="AA117:AA125" si="434">Z117-Y117</f>
        <v>0</v>
      </c>
      <c r="AB117" s="468">
        <f t="shared" ref="AB117:AC117" si="435">AB6*AB26</f>
        <v>0</v>
      </c>
      <c r="AC117" s="468">
        <f t="shared" si="435"/>
        <v>0</v>
      </c>
      <c r="AD117" s="421">
        <f t="shared" ref="AD117:AD125" si="436">AC117-AB117</f>
        <v>0</v>
      </c>
      <c r="AE117" s="468">
        <f t="shared" ref="AE117:AF117" si="437">AE6*AE26</f>
        <v>6120</v>
      </c>
      <c r="AF117" s="468">
        <f t="shared" si="437"/>
        <v>6120</v>
      </c>
      <c r="AG117" s="421">
        <f t="shared" ref="AG117:AG125" si="438">AF117-AE117</f>
        <v>0</v>
      </c>
      <c r="AH117" s="468">
        <f t="shared" ref="AH117:AI117" si="439">AH6*AH26</f>
        <v>0</v>
      </c>
      <c r="AI117" s="468">
        <f t="shared" si="439"/>
        <v>0</v>
      </c>
      <c r="AJ117" s="421">
        <f t="shared" ref="AJ117:AJ125" si="440">AI117-AH117</f>
        <v>0</v>
      </c>
      <c r="AK117" s="468">
        <f t="shared" ref="AK117:AL117" si="441">AK6*AK26</f>
        <v>3468</v>
      </c>
      <c r="AL117" s="468">
        <f t="shared" si="441"/>
        <v>3468</v>
      </c>
      <c r="AM117" s="421">
        <f t="shared" ref="AM117:AM125" si="442">AL117-AK117</f>
        <v>0</v>
      </c>
      <c r="AN117" s="468">
        <f t="shared" ref="AN117:AO117" si="443">AN6*AN26</f>
        <v>16320</v>
      </c>
      <c r="AO117" s="468">
        <f t="shared" si="443"/>
        <v>16320</v>
      </c>
      <c r="AP117" s="421">
        <f t="shared" ref="AP117:AP125" si="444">AO117-AN117</f>
        <v>0</v>
      </c>
      <c r="AQ117" s="468">
        <f t="shared" ref="AQ117:AR117" si="445">AQ6*AQ26</f>
        <v>0</v>
      </c>
      <c r="AR117" s="468">
        <f t="shared" si="445"/>
        <v>0</v>
      </c>
      <c r="AS117" s="421">
        <f t="shared" ref="AS117:AS125" si="446">AR117-AQ117</f>
        <v>0</v>
      </c>
      <c r="AT117" s="468">
        <f t="shared" ref="AT117:AU117" si="447">AT6*AT26</f>
        <v>0</v>
      </c>
      <c r="AU117" s="468">
        <f t="shared" si="447"/>
        <v>0</v>
      </c>
      <c r="AV117" s="421">
        <f t="shared" ref="AV117:AV125" si="448">AU117-AT117</f>
        <v>0</v>
      </c>
    </row>
    <row r="118" spans="1:49" ht="16">
      <c r="A118" s="732"/>
      <c r="B118" s="734"/>
      <c r="C118" s="459" t="s">
        <v>27</v>
      </c>
      <c r="D118" s="460">
        <f t="shared" si="140"/>
        <v>32668.560000000001</v>
      </c>
      <c r="E118" s="461">
        <f t="shared" si="155"/>
        <v>16334.28</v>
      </c>
      <c r="F118" s="462">
        <f t="shared" si="97"/>
        <v>-16334.28</v>
      </c>
      <c r="G118" s="467">
        <f t="shared" si="410"/>
        <v>1040.4000000000001</v>
      </c>
      <c r="H118" s="468">
        <f t="shared" si="410"/>
        <v>520.20000000000005</v>
      </c>
      <c r="I118" s="421">
        <f t="shared" si="424"/>
        <v>-520.20000000000005</v>
      </c>
      <c r="J118" s="468">
        <f t="shared" si="411"/>
        <v>5202</v>
      </c>
      <c r="K118" s="468">
        <f t="shared" si="411"/>
        <v>2601</v>
      </c>
      <c r="L118" s="421">
        <f t="shared" si="425"/>
        <v>-2601</v>
      </c>
      <c r="M118" s="468">
        <f t="shared" si="412"/>
        <v>0</v>
      </c>
      <c r="N118" s="468">
        <f t="shared" si="412"/>
        <v>0</v>
      </c>
      <c r="O118" s="421">
        <f t="shared" si="426"/>
        <v>0</v>
      </c>
      <c r="P118" s="468">
        <f t="shared" ref="P118:Q118" si="449">P7*P27</f>
        <v>0</v>
      </c>
      <c r="Q118" s="468">
        <f t="shared" si="449"/>
        <v>0</v>
      </c>
      <c r="R118" s="421">
        <f t="shared" si="428"/>
        <v>0</v>
      </c>
      <c r="S118" s="468">
        <f t="shared" ref="S118:T118" si="450">S7*S27</f>
        <v>0</v>
      </c>
      <c r="T118" s="468">
        <f t="shared" si="450"/>
        <v>0</v>
      </c>
      <c r="U118" s="421">
        <f t="shared" si="430"/>
        <v>0</v>
      </c>
      <c r="V118" s="468">
        <f t="shared" ref="V118:W118" si="451">V7*V27</f>
        <v>0</v>
      </c>
      <c r="W118" s="468">
        <f t="shared" si="451"/>
        <v>0</v>
      </c>
      <c r="X118" s="421">
        <f t="shared" si="432"/>
        <v>0</v>
      </c>
      <c r="Y118" s="636">
        <f t="shared" ref="Y118:Z118" si="452">Y7*Y27</f>
        <v>0</v>
      </c>
      <c r="Z118" s="636">
        <f t="shared" si="452"/>
        <v>0</v>
      </c>
      <c r="AA118" s="636">
        <f t="shared" si="434"/>
        <v>0</v>
      </c>
      <c r="AB118" s="468">
        <f t="shared" ref="AB118:AC118" si="453">AB7*AB27</f>
        <v>0</v>
      </c>
      <c r="AC118" s="468">
        <f t="shared" si="453"/>
        <v>0</v>
      </c>
      <c r="AD118" s="421">
        <f t="shared" si="436"/>
        <v>0</v>
      </c>
      <c r="AE118" s="468">
        <f t="shared" ref="AE118:AF118" si="454">AE7*AE27</f>
        <v>6242.4000000000005</v>
      </c>
      <c r="AF118" s="468">
        <f t="shared" si="454"/>
        <v>3121.2000000000003</v>
      </c>
      <c r="AG118" s="421">
        <f t="shared" si="438"/>
        <v>-3121.2000000000003</v>
      </c>
      <c r="AH118" s="468">
        <f t="shared" ref="AH118:AI118" si="455">AH7*AH27</f>
        <v>0</v>
      </c>
      <c r="AI118" s="468">
        <f t="shared" si="455"/>
        <v>0</v>
      </c>
      <c r="AJ118" s="421">
        <f t="shared" si="440"/>
        <v>0</v>
      </c>
      <c r="AK118" s="468">
        <f t="shared" ref="AK118:AL118" si="456">AK7*AK27</f>
        <v>3537.36</v>
      </c>
      <c r="AL118" s="468">
        <f t="shared" si="456"/>
        <v>1768.68</v>
      </c>
      <c r="AM118" s="421">
        <f t="shared" si="442"/>
        <v>-1768.68</v>
      </c>
      <c r="AN118" s="468">
        <f t="shared" ref="AN118:AO118" si="457">AN7*AN27</f>
        <v>16646.400000000001</v>
      </c>
      <c r="AO118" s="468">
        <f t="shared" si="457"/>
        <v>8323.2000000000007</v>
      </c>
      <c r="AP118" s="421">
        <f t="shared" si="444"/>
        <v>-8323.2000000000007</v>
      </c>
      <c r="AQ118" s="468">
        <f t="shared" ref="AQ118:AR118" si="458">AQ7*AQ27</f>
        <v>0</v>
      </c>
      <c r="AR118" s="468">
        <f t="shared" si="458"/>
        <v>0</v>
      </c>
      <c r="AS118" s="421">
        <f t="shared" si="446"/>
        <v>0</v>
      </c>
      <c r="AT118" s="468">
        <f t="shared" ref="AT118:AU118" si="459">AT7*AT27</f>
        <v>0</v>
      </c>
      <c r="AU118" s="468">
        <f t="shared" si="459"/>
        <v>0</v>
      </c>
      <c r="AV118" s="421">
        <f t="shared" si="448"/>
        <v>0</v>
      </c>
    </row>
    <row r="119" spans="1:49" ht="16">
      <c r="A119" s="732"/>
      <c r="B119" s="734"/>
      <c r="C119" s="459" t="s">
        <v>28</v>
      </c>
      <c r="D119" s="460">
        <f t="shared" si="140"/>
        <v>33321.931199999999</v>
      </c>
      <c r="E119" s="461">
        <f t="shared" si="155"/>
        <v>16660.9656</v>
      </c>
      <c r="F119" s="462">
        <f t="shared" si="97"/>
        <v>-16660.9656</v>
      </c>
      <c r="G119" s="467">
        <f t="shared" si="410"/>
        <v>1061.2080000000001</v>
      </c>
      <c r="H119" s="468">
        <f t="shared" si="410"/>
        <v>530.60400000000004</v>
      </c>
      <c r="I119" s="421">
        <f t="shared" si="424"/>
        <v>-530.60400000000004</v>
      </c>
      <c r="J119" s="468">
        <f t="shared" si="411"/>
        <v>5306.04</v>
      </c>
      <c r="K119" s="468">
        <f t="shared" si="411"/>
        <v>2653.02</v>
      </c>
      <c r="L119" s="421">
        <f t="shared" si="425"/>
        <v>-2653.02</v>
      </c>
      <c r="M119" s="468">
        <f t="shared" si="412"/>
        <v>0</v>
      </c>
      <c r="N119" s="468">
        <f t="shared" si="412"/>
        <v>0</v>
      </c>
      <c r="O119" s="421">
        <f t="shared" si="426"/>
        <v>0</v>
      </c>
      <c r="P119" s="468">
        <f t="shared" ref="P119:Q119" si="460">P8*P28</f>
        <v>0</v>
      </c>
      <c r="Q119" s="468">
        <f t="shared" si="460"/>
        <v>0</v>
      </c>
      <c r="R119" s="421">
        <f t="shared" si="428"/>
        <v>0</v>
      </c>
      <c r="S119" s="468">
        <f t="shared" ref="S119:T119" si="461">S8*S28</f>
        <v>0</v>
      </c>
      <c r="T119" s="468">
        <f t="shared" si="461"/>
        <v>0</v>
      </c>
      <c r="U119" s="421">
        <f t="shared" si="430"/>
        <v>0</v>
      </c>
      <c r="V119" s="468">
        <f t="shared" ref="V119:W119" si="462">V8*V28</f>
        <v>0</v>
      </c>
      <c r="W119" s="468">
        <f t="shared" si="462"/>
        <v>0</v>
      </c>
      <c r="X119" s="421">
        <f t="shared" si="432"/>
        <v>0</v>
      </c>
      <c r="Y119" s="636">
        <f t="shared" ref="Y119:Z119" si="463">Y8*Y28</f>
        <v>0</v>
      </c>
      <c r="Z119" s="636">
        <f t="shared" si="463"/>
        <v>0</v>
      </c>
      <c r="AA119" s="636">
        <f t="shared" si="434"/>
        <v>0</v>
      </c>
      <c r="AB119" s="468">
        <f t="shared" ref="AB119:AC119" si="464">AB8*AB28</f>
        <v>0</v>
      </c>
      <c r="AC119" s="468">
        <f t="shared" si="464"/>
        <v>0</v>
      </c>
      <c r="AD119" s="421">
        <f t="shared" si="436"/>
        <v>0</v>
      </c>
      <c r="AE119" s="468">
        <f t="shared" ref="AE119:AF119" si="465">AE8*AE28</f>
        <v>6367.2480000000005</v>
      </c>
      <c r="AF119" s="468">
        <f t="shared" si="465"/>
        <v>3183.6240000000003</v>
      </c>
      <c r="AG119" s="421">
        <f t="shared" si="438"/>
        <v>-3183.6240000000003</v>
      </c>
      <c r="AH119" s="468">
        <f t="shared" ref="AH119:AI119" si="466">AH8*AH28</f>
        <v>0</v>
      </c>
      <c r="AI119" s="468">
        <f t="shared" si="466"/>
        <v>0</v>
      </c>
      <c r="AJ119" s="421">
        <f t="shared" si="440"/>
        <v>0</v>
      </c>
      <c r="AK119" s="468">
        <f t="shared" ref="AK119:AL119" si="467">AK8*AK28</f>
        <v>3608.1072000000004</v>
      </c>
      <c r="AL119" s="468">
        <f t="shared" si="467"/>
        <v>1804.0536000000002</v>
      </c>
      <c r="AM119" s="421">
        <f t="shared" si="442"/>
        <v>-1804.0536000000002</v>
      </c>
      <c r="AN119" s="468">
        <f t="shared" ref="AN119:AO119" si="468">AN8*AN28</f>
        <v>16979.328000000001</v>
      </c>
      <c r="AO119" s="468">
        <f t="shared" si="468"/>
        <v>8489.6640000000007</v>
      </c>
      <c r="AP119" s="421">
        <f t="shared" si="444"/>
        <v>-8489.6640000000007</v>
      </c>
      <c r="AQ119" s="468">
        <f t="shared" ref="AQ119:AR119" si="469">AQ8*AQ28</f>
        <v>0</v>
      </c>
      <c r="AR119" s="468">
        <f t="shared" si="469"/>
        <v>0</v>
      </c>
      <c r="AS119" s="421">
        <f t="shared" si="446"/>
        <v>0</v>
      </c>
      <c r="AT119" s="468">
        <f t="shared" ref="AT119:AU119" si="470">AT8*AT28</f>
        <v>0</v>
      </c>
      <c r="AU119" s="468">
        <f t="shared" si="470"/>
        <v>0</v>
      </c>
      <c r="AV119" s="421">
        <f t="shared" si="448"/>
        <v>0</v>
      </c>
    </row>
    <row r="120" spans="1:49" ht="16">
      <c r="A120" s="732"/>
      <c r="B120" s="734"/>
      <c r="C120" s="459" t="s">
        <v>29</v>
      </c>
      <c r="D120" s="460">
        <f t="shared" si="140"/>
        <v>33988.369824000001</v>
      </c>
      <c r="E120" s="461">
        <f t="shared" si="155"/>
        <v>16994.184912000001</v>
      </c>
      <c r="F120" s="462">
        <f t="shared" si="97"/>
        <v>-16994.184912000001</v>
      </c>
      <c r="G120" s="467">
        <f t="shared" si="410"/>
        <v>1082.4321600000001</v>
      </c>
      <c r="H120" s="468">
        <f t="shared" si="410"/>
        <v>541.21608000000003</v>
      </c>
      <c r="I120" s="421">
        <f t="shared" si="424"/>
        <v>-541.21608000000003</v>
      </c>
      <c r="J120" s="468">
        <f t="shared" si="411"/>
        <v>5412.1607999999997</v>
      </c>
      <c r="K120" s="468">
        <f t="shared" si="411"/>
        <v>2706.0803999999998</v>
      </c>
      <c r="L120" s="421">
        <f t="shared" si="425"/>
        <v>-2706.0803999999998</v>
      </c>
      <c r="M120" s="468">
        <f t="shared" si="412"/>
        <v>0</v>
      </c>
      <c r="N120" s="468">
        <f t="shared" si="412"/>
        <v>0</v>
      </c>
      <c r="O120" s="421">
        <f t="shared" si="426"/>
        <v>0</v>
      </c>
      <c r="P120" s="468">
        <f t="shared" ref="P120:Q120" si="471">P9*P29</f>
        <v>0</v>
      </c>
      <c r="Q120" s="468">
        <f t="shared" si="471"/>
        <v>0</v>
      </c>
      <c r="R120" s="421">
        <f t="shared" si="428"/>
        <v>0</v>
      </c>
      <c r="S120" s="468">
        <f t="shared" ref="S120:T120" si="472">S9*S29</f>
        <v>0</v>
      </c>
      <c r="T120" s="468">
        <f t="shared" si="472"/>
        <v>0</v>
      </c>
      <c r="U120" s="421">
        <f t="shared" si="430"/>
        <v>0</v>
      </c>
      <c r="V120" s="468">
        <f t="shared" ref="V120:W120" si="473">V9*V29</f>
        <v>0</v>
      </c>
      <c r="W120" s="468">
        <f t="shared" si="473"/>
        <v>0</v>
      </c>
      <c r="X120" s="421">
        <f t="shared" si="432"/>
        <v>0</v>
      </c>
      <c r="Y120" s="636">
        <f t="shared" ref="Y120:Z120" si="474">Y9*Y29</f>
        <v>0</v>
      </c>
      <c r="Z120" s="636">
        <f t="shared" si="474"/>
        <v>0</v>
      </c>
      <c r="AA120" s="636">
        <f t="shared" si="434"/>
        <v>0</v>
      </c>
      <c r="AB120" s="468">
        <f t="shared" ref="AB120:AC120" si="475">AB9*AB29</f>
        <v>0</v>
      </c>
      <c r="AC120" s="468">
        <f t="shared" si="475"/>
        <v>0</v>
      </c>
      <c r="AD120" s="421">
        <f t="shared" si="436"/>
        <v>0</v>
      </c>
      <c r="AE120" s="468">
        <f t="shared" ref="AE120:AF120" si="476">AE9*AE29</f>
        <v>6494.5929600000009</v>
      </c>
      <c r="AF120" s="468">
        <f t="shared" si="476"/>
        <v>3247.2964800000004</v>
      </c>
      <c r="AG120" s="421">
        <f t="shared" si="438"/>
        <v>-3247.2964800000004</v>
      </c>
      <c r="AH120" s="468">
        <f t="shared" ref="AH120:AI120" si="477">AH9*AH29</f>
        <v>0</v>
      </c>
      <c r="AI120" s="468">
        <f t="shared" si="477"/>
        <v>0</v>
      </c>
      <c r="AJ120" s="421">
        <f t="shared" si="440"/>
        <v>0</v>
      </c>
      <c r="AK120" s="468">
        <f t="shared" ref="AK120:AL120" si="478">AK9*AK29</f>
        <v>3680.2693440000003</v>
      </c>
      <c r="AL120" s="468">
        <f t="shared" si="478"/>
        <v>1840.1346720000001</v>
      </c>
      <c r="AM120" s="421">
        <f t="shared" si="442"/>
        <v>-1840.1346720000001</v>
      </c>
      <c r="AN120" s="468">
        <f t="shared" ref="AN120:AO120" si="479">AN9*AN29</f>
        <v>17318.914560000001</v>
      </c>
      <c r="AO120" s="468">
        <f t="shared" si="479"/>
        <v>8659.4572800000005</v>
      </c>
      <c r="AP120" s="421">
        <f t="shared" si="444"/>
        <v>-8659.4572800000005</v>
      </c>
      <c r="AQ120" s="468">
        <f t="shared" ref="AQ120:AR120" si="480">AQ9*AQ29</f>
        <v>0</v>
      </c>
      <c r="AR120" s="468">
        <f t="shared" si="480"/>
        <v>0</v>
      </c>
      <c r="AS120" s="421">
        <f t="shared" si="446"/>
        <v>0</v>
      </c>
      <c r="AT120" s="468">
        <f t="shared" ref="AT120:AU120" si="481">AT9*AT29</f>
        <v>0</v>
      </c>
      <c r="AU120" s="468">
        <f t="shared" si="481"/>
        <v>0</v>
      </c>
      <c r="AV120" s="421">
        <f t="shared" si="448"/>
        <v>0</v>
      </c>
    </row>
    <row r="121" spans="1:49" ht="16">
      <c r="A121" s="732"/>
      <c r="B121" s="734"/>
      <c r="C121" s="459" t="s">
        <v>30</v>
      </c>
      <c r="D121" s="460">
        <f t="shared" si="140"/>
        <v>34668.137220479999</v>
      </c>
      <c r="E121" s="461">
        <f t="shared" si="155"/>
        <v>17334.06861024</v>
      </c>
      <c r="F121" s="462">
        <f t="shared" si="97"/>
        <v>-17334.06861024</v>
      </c>
      <c r="G121" s="467">
        <f t="shared" si="410"/>
        <v>1104.0808032</v>
      </c>
      <c r="H121" s="468">
        <f t="shared" si="410"/>
        <v>552.0404016</v>
      </c>
      <c r="I121" s="421">
        <f t="shared" si="424"/>
        <v>-552.0404016</v>
      </c>
      <c r="J121" s="468">
        <f t="shared" si="411"/>
        <v>5520.4040159999995</v>
      </c>
      <c r="K121" s="468">
        <f t="shared" si="411"/>
        <v>2760.2020079999998</v>
      </c>
      <c r="L121" s="421">
        <f t="shared" si="425"/>
        <v>-2760.2020079999998</v>
      </c>
      <c r="M121" s="468">
        <f t="shared" si="412"/>
        <v>0</v>
      </c>
      <c r="N121" s="468">
        <f t="shared" si="412"/>
        <v>0</v>
      </c>
      <c r="O121" s="421">
        <f t="shared" si="426"/>
        <v>0</v>
      </c>
      <c r="P121" s="468">
        <f t="shared" ref="P121:Q121" si="482">P10*P30</f>
        <v>0</v>
      </c>
      <c r="Q121" s="468">
        <f t="shared" si="482"/>
        <v>0</v>
      </c>
      <c r="R121" s="421">
        <f t="shared" si="428"/>
        <v>0</v>
      </c>
      <c r="S121" s="468">
        <f t="shared" ref="S121:T121" si="483">S10*S30</f>
        <v>0</v>
      </c>
      <c r="T121" s="468">
        <f t="shared" si="483"/>
        <v>0</v>
      </c>
      <c r="U121" s="421">
        <f t="shared" si="430"/>
        <v>0</v>
      </c>
      <c r="V121" s="468">
        <f t="shared" ref="V121:W121" si="484">V10*V30</f>
        <v>0</v>
      </c>
      <c r="W121" s="468">
        <f t="shared" si="484"/>
        <v>0</v>
      </c>
      <c r="X121" s="421">
        <f t="shared" si="432"/>
        <v>0</v>
      </c>
      <c r="Y121" s="636">
        <f t="shared" ref="Y121:Z121" si="485">Y10*Y30</f>
        <v>0</v>
      </c>
      <c r="Z121" s="636">
        <f t="shared" si="485"/>
        <v>0</v>
      </c>
      <c r="AA121" s="636">
        <f t="shared" si="434"/>
        <v>0</v>
      </c>
      <c r="AB121" s="468">
        <f t="shared" ref="AB121:AC121" si="486">AB10*AB30</f>
        <v>0</v>
      </c>
      <c r="AC121" s="468">
        <f t="shared" si="486"/>
        <v>0</v>
      </c>
      <c r="AD121" s="421">
        <f t="shared" si="436"/>
        <v>0</v>
      </c>
      <c r="AE121" s="468">
        <f t="shared" ref="AE121:AF121" si="487">AE10*AE30</f>
        <v>6624.4848192000009</v>
      </c>
      <c r="AF121" s="468">
        <f t="shared" si="487"/>
        <v>3312.2424096000004</v>
      </c>
      <c r="AG121" s="421">
        <f t="shared" si="438"/>
        <v>-3312.2424096000004</v>
      </c>
      <c r="AH121" s="468">
        <f t="shared" ref="AH121:AI121" si="488">AH10*AH30</f>
        <v>0</v>
      </c>
      <c r="AI121" s="468">
        <f t="shared" si="488"/>
        <v>0</v>
      </c>
      <c r="AJ121" s="421">
        <f t="shared" si="440"/>
        <v>0</v>
      </c>
      <c r="AK121" s="468">
        <f t="shared" ref="AK121:AL121" si="489">AK10*AK30</f>
        <v>3753.8747308800002</v>
      </c>
      <c r="AL121" s="468">
        <f t="shared" si="489"/>
        <v>1876.9373654400001</v>
      </c>
      <c r="AM121" s="421">
        <f t="shared" si="442"/>
        <v>-1876.9373654400001</v>
      </c>
      <c r="AN121" s="468">
        <f t="shared" ref="AN121:AO121" si="490">AN10*AN30</f>
        <v>17665.2928512</v>
      </c>
      <c r="AO121" s="468">
        <f t="shared" si="490"/>
        <v>8832.6464255999999</v>
      </c>
      <c r="AP121" s="421">
        <f t="shared" si="444"/>
        <v>-8832.6464255999999</v>
      </c>
      <c r="AQ121" s="468">
        <f t="shared" ref="AQ121:AR121" si="491">AQ10*AQ30</f>
        <v>0</v>
      </c>
      <c r="AR121" s="468">
        <f t="shared" si="491"/>
        <v>0</v>
      </c>
      <c r="AS121" s="421">
        <f t="shared" si="446"/>
        <v>0</v>
      </c>
      <c r="AT121" s="468">
        <f t="shared" ref="AT121:AU121" si="492">AT10*AT30</f>
        <v>0</v>
      </c>
      <c r="AU121" s="468">
        <f t="shared" si="492"/>
        <v>0</v>
      </c>
      <c r="AV121" s="421">
        <f t="shared" si="448"/>
        <v>0</v>
      </c>
    </row>
    <row r="122" spans="1:49" ht="16">
      <c r="A122" s="732"/>
      <c r="B122" s="734"/>
      <c r="C122" s="459" t="s">
        <v>31</v>
      </c>
      <c r="D122" s="460">
        <f t="shared" si="140"/>
        <v>35361.499964889605</v>
      </c>
      <c r="E122" s="461">
        <f t="shared" si="155"/>
        <v>17680.749982444802</v>
      </c>
      <c r="F122" s="462">
        <f t="shared" si="97"/>
        <v>-17680.749982444802</v>
      </c>
      <c r="G122" s="467">
        <f t="shared" si="410"/>
        <v>1126.1624192639999</v>
      </c>
      <c r="H122" s="468">
        <f t="shared" si="410"/>
        <v>563.08120963199997</v>
      </c>
      <c r="I122" s="421">
        <f t="shared" si="424"/>
        <v>-563.08120963199997</v>
      </c>
      <c r="J122" s="468">
        <f t="shared" si="411"/>
        <v>5630.8120963199999</v>
      </c>
      <c r="K122" s="468">
        <f t="shared" si="411"/>
        <v>2815.40604816</v>
      </c>
      <c r="L122" s="421">
        <f t="shared" si="425"/>
        <v>-2815.40604816</v>
      </c>
      <c r="M122" s="468">
        <f t="shared" si="412"/>
        <v>0</v>
      </c>
      <c r="N122" s="468">
        <f t="shared" si="412"/>
        <v>0</v>
      </c>
      <c r="O122" s="421">
        <f t="shared" si="426"/>
        <v>0</v>
      </c>
      <c r="P122" s="468">
        <f t="shared" ref="P122:Q122" si="493">P11*P31</f>
        <v>0</v>
      </c>
      <c r="Q122" s="468">
        <f t="shared" si="493"/>
        <v>0</v>
      </c>
      <c r="R122" s="421">
        <f t="shared" si="428"/>
        <v>0</v>
      </c>
      <c r="S122" s="468">
        <f t="shared" ref="S122:T122" si="494">S11*S31</f>
        <v>0</v>
      </c>
      <c r="T122" s="468">
        <f t="shared" si="494"/>
        <v>0</v>
      </c>
      <c r="U122" s="421">
        <f t="shared" si="430"/>
        <v>0</v>
      </c>
      <c r="V122" s="468">
        <f t="shared" ref="V122:W122" si="495">V11*V31</f>
        <v>0</v>
      </c>
      <c r="W122" s="468">
        <f t="shared" si="495"/>
        <v>0</v>
      </c>
      <c r="X122" s="421">
        <f t="shared" si="432"/>
        <v>0</v>
      </c>
      <c r="Y122" s="636">
        <f t="shared" ref="Y122:Z122" si="496">Y11*Y31</f>
        <v>0</v>
      </c>
      <c r="Z122" s="636">
        <f t="shared" si="496"/>
        <v>0</v>
      </c>
      <c r="AA122" s="636">
        <f t="shared" si="434"/>
        <v>0</v>
      </c>
      <c r="AB122" s="468">
        <f t="shared" ref="AB122:AC122" si="497">AB11*AB31</f>
        <v>0</v>
      </c>
      <c r="AC122" s="468">
        <f t="shared" si="497"/>
        <v>0</v>
      </c>
      <c r="AD122" s="421">
        <f t="shared" si="436"/>
        <v>0</v>
      </c>
      <c r="AE122" s="468">
        <f t="shared" ref="AE122:AF122" si="498">AE11*AE31</f>
        <v>6756.974515584001</v>
      </c>
      <c r="AF122" s="468">
        <f t="shared" si="498"/>
        <v>3378.4872577920005</v>
      </c>
      <c r="AG122" s="421">
        <f t="shared" si="438"/>
        <v>-3378.4872577920005</v>
      </c>
      <c r="AH122" s="468">
        <f t="shared" ref="AH122:AI122" si="499">AH11*AH31</f>
        <v>0</v>
      </c>
      <c r="AI122" s="468">
        <f t="shared" si="499"/>
        <v>0</v>
      </c>
      <c r="AJ122" s="421">
        <f t="shared" si="440"/>
        <v>0</v>
      </c>
      <c r="AK122" s="468">
        <f t="shared" ref="AK122:AL122" si="500">AK11*AK31</f>
        <v>3828.9522254976005</v>
      </c>
      <c r="AL122" s="468">
        <f t="shared" si="500"/>
        <v>1914.4761127488002</v>
      </c>
      <c r="AM122" s="421">
        <f t="shared" si="442"/>
        <v>-1914.4761127488002</v>
      </c>
      <c r="AN122" s="468">
        <f t="shared" ref="AN122:AO122" si="501">AN11*AN31</f>
        <v>18018.598708223999</v>
      </c>
      <c r="AO122" s="468">
        <f t="shared" si="501"/>
        <v>9009.2993541119995</v>
      </c>
      <c r="AP122" s="421">
        <f t="shared" si="444"/>
        <v>-9009.2993541119995</v>
      </c>
      <c r="AQ122" s="468">
        <f t="shared" ref="AQ122:AR122" si="502">AQ11*AQ31</f>
        <v>0</v>
      </c>
      <c r="AR122" s="468">
        <f t="shared" si="502"/>
        <v>0</v>
      </c>
      <c r="AS122" s="421">
        <f t="shared" si="446"/>
        <v>0</v>
      </c>
      <c r="AT122" s="468">
        <f t="shared" ref="AT122:AU122" si="503">AT11*AT31</f>
        <v>0</v>
      </c>
      <c r="AU122" s="468">
        <f t="shared" si="503"/>
        <v>0</v>
      </c>
      <c r="AV122" s="421">
        <f t="shared" si="448"/>
        <v>0</v>
      </c>
    </row>
    <row r="123" spans="1:49" ht="16">
      <c r="A123" s="732"/>
      <c r="B123" s="734"/>
      <c r="C123" s="459" t="s">
        <v>32</v>
      </c>
      <c r="D123" s="460">
        <f t="shared" si="140"/>
        <v>36068.729964187398</v>
      </c>
      <c r="E123" s="461">
        <f t="shared" si="155"/>
        <v>18034.364982093699</v>
      </c>
      <c r="F123" s="462">
        <f t="shared" si="97"/>
        <v>-18034.364982093699</v>
      </c>
      <c r="G123" s="467">
        <f t="shared" si="410"/>
        <v>1148.68566764928</v>
      </c>
      <c r="H123" s="468">
        <f t="shared" si="410"/>
        <v>574.34283382464002</v>
      </c>
      <c r="I123" s="421">
        <f t="shared" si="424"/>
        <v>-574.34283382464002</v>
      </c>
      <c r="J123" s="468">
        <f t="shared" si="411"/>
        <v>5743.4283382464</v>
      </c>
      <c r="K123" s="468">
        <f t="shared" si="411"/>
        <v>2871.7141691232</v>
      </c>
      <c r="L123" s="421">
        <f t="shared" si="425"/>
        <v>-2871.7141691232</v>
      </c>
      <c r="M123" s="468">
        <f t="shared" si="412"/>
        <v>0</v>
      </c>
      <c r="N123" s="468">
        <f t="shared" si="412"/>
        <v>0</v>
      </c>
      <c r="O123" s="421">
        <f t="shared" si="426"/>
        <v>0</v>
      </c>
      <c r="P123" s="468">
        <f t="shared" ref="P123:Q123" si="504">P12*P32</f>
        <v>0</v>
      </c>
      <c r="Q123" s="468">
        <f t="shared" si="504"/>
        <v>0</v>
      </c>
      <c r="R123" s="421">
        <f t="shared" si="428"/>
        <v>0</v>
      </c>
      <c r="S123" s="468">
        <f t="shared" ref="S123:T123" si="505">S12*S32</f>
        <v>0</v>
      </c>
      <c r="T123" s="468">
        <f t="shared" si="505"/>
        <v>0</v>
      </c>
      <c r="U123" s="421">
        <f t="shared" si="430"/>
        <v>0</v>
      </c>
      <c r="V123" s="468">
        <f t="shared" ref="V123:W123" si="506">V12*V32</f>
        <v>0</v>
      </c>
      <c r="W123" s="468">
        <f t="shared" si="506"/>
        <v>0</v>
      </c>
      <c r="X123" s="421">
        <f t="shared" si="432"/>
        <v>0</v>
      </c>
      <c r="Y123" s="636">
        <f t="shared" ref="Y123:Z123" si="507">Y12*Y32</f>
        <v>0</v>
      </c>
      <c r="Z123" s="636">
        <f t="shared" si="507"/>
        <v>0</v>
      </c>
      <c r="AA123" s="636">
        <f t="shared" si="434"/>
        <v>0</v>
      </c>
      <c r="AB123" s="468">
        <f t="shared" ref="AB123:AC123" si="508">AB12*AB32</f>
        <v>0</v>
      </c>
      <c r="AC123" s="468">
        <f t="shared" si="508"/>
        <v>0</v>
      </c>
      <c r="AD123" s="421">
        <f t="shared" si="436"/>
        <v>0</v>
      </c>
      <c r="AE123" s="468">
        <f t="shared" ref="AE123:AF123" si="509">AE12*AE32</f>
        <v>6892.1140058956807</v>
      </c>
      <c r="AF123" s="468">
        <f t="shared" si="509"/>
        <v>3446.0570029478404</v>
      </c>
      <c r="AG123" s="421">
        <f t="shared" si="438"/>
        <v>-3446.0570029478404</v>
      </c>
      <c r="AH123" s="468">
        <f t="shared" ref="AH123:AI123" si="510">AH12*AH32</f>
        <v>0</v>
      </c>
      <c r="AI123" s="468">
        <f t="shared" si="510"/>
        <v>0</v>
      </c>
      <c r="AJ123" s="421">
        <f t="shared" si="440"/>
        <v>0</v>
      </c>
      <c r="AK123" s="468">
        <f t="shared" ref="AK123:AL123" si="511">AK12*AK32</f>
        <v>3905.5312700075524</v>
      </c>
      <c r="AL123" s="468">
        <f t="shared" si="511"/>
        <v>1952.7656350037762</v>
      </c>
      <c r="AM123" s="421">
        <f t="shared" si="442"/>
        <v>-1952.7656350037762</v>
      </c>
      <c r="AN123" s="468">
        <f t="shared" ref="AN123:AO123" si="512">AN12*AN32</f>
        <v>18378.970682388481</v>
      </c>
      <c r="AO123" s="468">
        <f t="shared" si="512"/>
        <v>9189.4853411942404</v>
      </c>
      <c r="AP123" s="421">
        <f t="shared" si="444"/>
        <v>-9189.4853411942404</v>
      </c>
      <c r="AQ123" s="468">
        <f t="shared" ref="AQ123:AR123" si="513">AQ12*AQ32</f>
        <v>0</v>
      </c>
      <c r="AR123" s="468">
        <f t="shared" si="513"/>
        <v>0</v>
      </c>
      <c r="AS123" s="421">
        <f t="shared" si="446"/>
        <v>0</v>
      </c>
      <c r="AT123" s="468">
        <f t="shared" ref="AT123:AU123" si="514">AT12*AT32</f>
        <v>0</v>
      </c>
      <c r="AU123" s="468">
        <f t="shared" si="514"/>
        <v>0</v>
      </c>
      <c r="AV123" s="421">
        <f t="shared" si="448"/>
        <v>0</v>
      </c>
    </row>
    <row r="124" spans="1:49" ht="16">
      <c r="A124" s="732"/>
      <c r="B124" s="734"/>
      <c r="C124" s="459" t="s">
        <v>33</v>
      </c>
      <c r="D124" s="460">
        <f t="shared" si="140"/>
        <v>36790.104563471148</v>
      </c>
      <c r="E124" s="461">
        <f t="shared" si="155"/>
        <v>18395.052281735574</v>
      </c>
      <c r="F124" s="462">
        <f t="shared" si="97"/>
        <v>-18395.052281735574</v>
      </c>
      <c r="G124" s="467">
        <f t="shared" si="410"/>
        <v>1171.6593810022657</v>
      </c>
      <c r="H124" s="468">
        <f t="shared" si="410"/>
        <v>585.82969050113286</v>
      </c>
      <c r="I124" s="421">
        <f t="shared" si="424"/>
        <v>-585.82969050113286</v>
      </c>
      <c r="J124" s="468">
        <f t="shared" si="411"/>
        <v>5858.2969050113279</v>
      </c>
      <c r="K124" s="468">
        <f t="shared" si="411"/>
        <v>2929.148452505664</v>
      </c>
      <c r="L124" s="421">
        <f t="shared" si="425"/>
        <v>-2929.148452505664</v>
      </c>
      <c r="M124" s="468">
        <f t="shared" si="412"/>
        <v>0</v>
      </c>
      <c r="N124" s="468">
        <f t="shared" si="412"/>
        <v>0</v>
      </c>
      <c r="O124" s="421">
        <f t="shared" si="426"/>
        <v>0</v>
      </c>
      <c r="P124" s="468">
        <f t="shared" ref="P124:Q124" si="515">P13*P33</f>
        <v>0</v>
      </c>
      <c r="Q124" s="468">
        <f t="shared" si="515"/>
        <v>0</v>
      </c>
      <c r="R124" s="421">
        <f t="shared" si="428"/>
        <v>0</v>
      </c>
      <c r="S124" s="468">
        <f t="shared" ref="S124:T124" si="516">S13*S33</f>
        <v>0</v>
      </c>
      <c r="T124" s="468">
        <f t="shared" si="516"/>
        <v>0</v>
      </c>
      <c r="U124" s="421">
        <f t="shared" si="430"/>
        <v>0</v>
      </c>
      <c r="V124" s="468">
        <f t="shared" ref="V124:W124" si="517">V13*V33</f>
        <v>0</v>
      </c>
      <c r="W124" s="468">
        <f t="shared" si="517"/>
        <v>0</v>
      </c>
      <c r="X124" s="421">
        <f t="shared" si="432"/>
        <v>0</v>
      </c>
      <c r="Y124" s="636">
        <f t="shared" ref="Y124:Z124" si="518">Y13*Y33</f>
        <v>0</v>
      </c>
      <c r="Z124" s="636">
        <f t="shared" si="518"/>
        <v>0</v>
      </c>
      <c r="AA124" s="636">
        <f t="shared" si="434"/>
        <v>0</v>
      </c>
      <c r="AB124" s="468">
        <f t="shared" ref="AB124:AC124" si="519">AB13*AB33</f>
        <v>0</v>
      </c>
      <c r="AC124" s="468">
        <f t="shared" si="519"/>
        <v>0</v>
      </c>
      <c r="AD124" s="421">
        <f t="shared" si="436"/>
        <v>0</v>
      </c>
      <c r="AE124" s="468">
        <f t="shared" ref="AE124:AF124" si="520">AE13*AE33</f>
        <v>7029.9562860135948</v>
      </c>
      <c r="AF124" s="468">
        <f t="shared" si="520"/>
        <v>3514.9781430067974</v>
      </c>
      <c r="AG124" s="421">
        <f t="shared" si="438"/>
        <v>-3514.9781430067974</v>
      </c>
      <c r="AH124" s="468">
        <f t="shared" ref="AH124:AI124" si="521">AH13*AH33</f>
        <v>0</v>
      </c>
      <c r="AI124" s="468">
        <f t="shared" si="521"/>
        <v>0</v>
      </c>
      <c r="AJ124" s="421">
        <f t="shared" si="440"/>
        <v>0</v>
      </c>
      <c r="AK124" s="468">
        <f t="shared" ref="AK124:AL124" si="522">AK13*AK33</f>
        <v>3983.6418954077035</v>
      </c>
      <c r="AL124" s="468">
        <f t="shared" si="522"/>
        <v>1991.8209477038517</v>
      </c>
      <c r="AM124" s="421">
        <f t="shared" si="442"/>
        <v>-1991.8209477038517</v>
      </c>
      <c r="AN124" s="468">
        <f t="shared" ref="AN124:AO124" si="523">AN13*AN33</f>
        <v>18746.550096036251</v>
      </c>
      <c r="AO124" s="468">
        <f t="shared" si="523"/>
        <v>9373.2750480181257</v>
      </c>
      <c r="AP124" s="421">
        <f t="shared" si="444"/>
        <v>-9373.2750480181257</v>
      </c>
      <c r="AQ124" s="468">
        <f t="shared" ref="AQ124:AR124" si="524">AQ13*AQ33</f>
        <v>0</v>
      </c>
      <c r="AR124" s="468">
        <f t="shared" si="524"/>
        <v>0</v>
      </c>
      <c r="AS124" s="421">
        <f t="shared" si="446"/>
        <v>0</v>
      </c>
      <c r="AT124" s="468">
        <f t="shared" ref="AT124:AU124" si="525">AT13*AT33</f>
        <v>0</v>
      </c>
      <c r="AU124" s="468">
        <f t="shared" si="525"/>
        <v>0</v>
      </c>
      <c r="AV124" s="421">
        <f t="shared" si="448"/>
        <v>0</v>
      </c>
    </row>
    <row r="125" spans="1:49" ht="17" thickBot="1">
      <c r="A125" s="733"/>
      <c r="B125" s="735"/>
      <c r="C125" s="469" t="s">
        <v>34</v>
      </c>
      <c r="D125" s="470">
        <f t="shared" si="140"/>
        <v>37525.906654740567</v>
      </c>
      <c r="E125" s="471">
        <f t="shared" si="155"/>
        <v>18762.953327370284</v>
      </c>
      <c r="F125" s="472">
        <f t="shared" si="97"/>
        <v>-18762.953327370284</v>
      </c>
      <c r="G125" s="473">
        <f t="shared" si="410"/>
        <v>1195.0925686223111</v>
      </c>
      <c r="H125" s="474">
        <f t="shared" si="410"/>
        <v>597.54628431115555</v>
      </c>
      <c r="I125" s="428">
        <f t="shared" si="424"/>
        <v>-597.54628431115555</v>
      </c>
      <c r="J125" s="474">
        <f t="shared" si="411"/>
        <v>5975.4628431115543</v>
      </c>
      <c r="K125" s="474">
        <f t="shared" si="411"/>
        <v>2987.7314215557772</v>
      </c>
      <c r="L125" s="428">
        <f t="shared" si="425"/>
        <v>-2987.7314215557772</v>
      </c>
      <c r="M125" s="474">
        <f t="shared" si="412"/>
        <v>0</v>
      </c>
      <c r="N125" s="474">
        <f t="shared" si="412"/>
        <v>0</v>
      </c>
      <c r="O125" s="428">
        <f t="shared" si="426"/>
        <v>0</v>
      </c>
      <c r="P125" s="474">
        <f t="shared" ref="P125:Q125" si="526">P14*P34</f>
        <v>0</v>
      </c>
      <c r="Q125" s="474">
        <f t="shared" si="526"/>
        <v>0</v>
      </c>
      <c r="R125" s="428">
        <f t="shared" si="428"/>
        <v>0</v>
      </c>
      <c r="S125" s="474">
        <f t="shared" ref="S125:T125" si="527">S14*S34</f>
        <v>0</v>
      </c>
      <c r="T125" s="474">
        <f t="shared" si="527"/>
        <v>0</v>
      </c>
      <c r="U125" s="428">
        <f t="shared" si="430"/>
        <v>0</v>
      </c>
      <c r="V125" s="474">
        <f t="shared" ref="V125:W125" si="528">V14*V34</f>
        <v>0</v>
      </c>
      <c r="W125" s="474">
        <f t="shared" si="528"/>
        <v>0</v>
      </c>
      <c r="X125" s="428">
        <f t="shared" si="432"/>
        <v>0</v>
      </c>
      <c r="Y125" s="637">
        <f t="shared" ref="Y125:Z125" si="529">Y14*Y34</f>
        <v>0</v>
      </c>
      <c r="Z125" s="637">
        <f t="shared" si="529"/>
        <v>0</v>
      </c>
      <c r="AA125" s="637">
        <f t="shared" si="434"/>
        <v>0</v>
      </c>
      <c r="AB125" s="474">
        <f t="shared" ref="AB125:AC125" si="530">AB14*AB34</f>
        <v>0</v>
      </c>
      <c r="AC125" s="474">
        <f t="shared" si="530"/>
        <v>0</v>
      </c>
      <c r="AD125" s="428">
        <f t="shared" si="436"/>
        <v>0</v>
      </c>
      <c r="AE125" s="474">
        <f t="shared" ref="AE125:AF125" si="531">AE14*AE34</f>
        <v>7170.555411733867</v>
      </c>
      <c r="AF125" s="474">
        <f t="shared" si="531"/>
        <v>3585.2777058669335</v>
      </c>
      <c r="AG125" s="428">
        <f t="shared" si="438"/>
        <v>-3585.2777058669335</v>
      </c>
      <c r="AH125" s="474">
        <f t="shared" ref="AH125:AI125" si="532">AH14*AH34</f>
        <v>0</v>
      </c>
      <c r="AI125" s="474">
        <f t="shared" si="532"/>
        <v>0</v>
      </c>
      <c r="AJ125" s="428">
        <f t="shared" si="440"/>
        <v>0</v>
      </c>
      <c r="AK125" s="474">
        <f t="shared" ref="AK125:AL125" si="533">AK14*AK34</f>
        <v>4063.3147333158577</v>
      </c>
      <c r="AL125" s="474">
        <f t="shared" si="533"/>
        <v>2031.6573666579288</v>
      </c>
      <c r="AM125" s="428">
        <f t="shared" si="442"/>
        <v>-2031.6573666579288</v>
      </c>
      <c r="AN125" s="474">
        <f t="shared" ref="AN125:AO125" si="534">AN14*AN34</f>
        <v>19121.481097956977</v>
      </c>
      <c r="AO125" s="474">
        <f t="shared" si="534"/>
        <v>9560.7405489784887</v>
      </c>
      <c r="AP125" s="428">
        <f t="shared" si="444"/>
        <v>-9560.7405489784887</v>
      </c>
      <c r="AQ125" s="474">
        <f t="shared" ref="AQ125:AR125" si="535">AQ14*AQ34</f>
        <v>0</v>
      </c>
      <c r="AR125" s="474">
        <f t="shared" si="535"/>
        <v>0</v>
      </c>
      <c r="AS125" s="428">
        <f t="shared" si="446"/>
        <v>0</v>
      </c>
      <c r="AT125" s="474">
        <f t="shared" ref="AT125:AU125" si="536">AT14*AT34</f>
        <v>0</v>
      </c>
      <c r="AU125" s="474">
        <f t="shared" si="536"/>
        <v>0</v>
      </c>
      <c r="AV125" s="428">
        <f t="shared" si="448"/>
        <v>0</v>
      </c>
    </row>
    <row r="126" spans="1:49" ht="16">
      <c r="A126" s="732" t="s">
        <v>39</v>
      </c>
      <c r="B126" s="734" t="s">
        <v>13</v>
      </c>
      <c r="C126" s="459" t="s">
        <v>25</v>
      </c>
      <c r="D126" s="460">
        <f t="shared" si="140"/>
        <v>0</v>
      </c>
      <c r="E126" s="461">
        <f t="shared" si="155"/>
        <v>0</v>
      </c>
      <c r="F126" s="462">
        <f t="shared" si="97"/>
        <v>0</v>
      </c>
      <c r="G126" s="475">
        <f>G55</f>
        <v>0</v>
      </c>
      <c r="H126" s="476">
        <f>H55*(1+$AW$126)</f>
        <v>0</v>
      </c>
      <c r="I126" s="412">
        <f>H126-G126</f>
        <v>0</v>
      </c>
      <c r="J126" s="476">
        <f t="shared" ref="J126:J135" si="537">J55</f>
        <v>0</v>
      </c>
      <c r="K126" s="476">
        <f t="shared" ref="K126:K135" si="538">K55*(1+$AW$126)</f>
        <v>0</v>
      </c>
      <c r="L126" s="412">
        <f>K126-J126</f>
        <v>0</v>
      </c>
      <c r="M126" s="476">
        <f t="shared" ref="M126:M135" si="539">M55</f>
        <v>0</v>
      </c>
      <c r="N126" s="476">
        <f t="shared" ref="N126:N135" si="540">N55*(1+$AW$126)</f>
        <v>0</v>
      </c>
      <c r="O126" s="412">
        <f>N126-M126</f>
        <v>0</v>
      </c>
      <c r="P126" s="476">
        <f t="shared" ref="P126:P135" si="541">P55</f>
        <v>0</v>
      </c>
      <c r="Q126" s="476">
        <f t="shared" ref="Q126:Q135" si="542">Q55*(1+$AW$126)</f>
        <v>0</v>
      </c>
      <c r="R126" s="412">
        <f>Q126-P126</f>
        <v>0</v>
      </c>
      <c r="S126" s="476">
        <f t="shared" ref="S126:S135" si="543">S55</f>
        <v>0</v>
      </c>
      <c r="T126" s="476">
        <f t="shared" ref="T126:T135" si="544">T55*(1+$AW$126)</f>
        <v>0</v>
      </c>
      <c r="U126" s="412">
        <f>T126-S126</f>
        <v>0</v>
      </c>
      <c r="V126" s="476">
        <f t="shared" ref="V126:V135" si="545">V55</f>
        <v>0</v>
      </c>
      <c r="W126" s="476">
        <f t="shared" ref="W126:W135" si="546">W55*(1+$AW$126)</f>
        <v>0</v>
      </c>
      <c r="X126" s="412">
        <f>W126-V126</f>
        <v>0</v>
      </c>
      <c r="Y126" s="634">
        <f t="shared" ref="Y126:Y135" si="547">Y55</f>
        <v>0</v>
      </c>
      <c r="Z126" s="634">
        <f t="shared" ref="Z126:Z135" si="548">Z55*(1+$AW$126)</f>
        <v>0</v>
      </c>
      <c r="AA126" s="634">
        <f>Z126-Y126</f>
        <v>0</v>
      </c>
      <c r="AB126" s="476">
        <f t="shared" ref="AB126:AB135" si="549">AB55</f>
        <v>0</v>
      </c>
      <c r="AC126" s="476">
        <f t="shared" ref="AC126:AC135" si="550">AC55*(1+$AW$126)</f>
        <v>0</v>
      </c>
      <c r="AD126" s="412">
        <f>AC126-AB126</f>
        <v>0</v>
      </c>
      <c r="AE126" s="476">
        <f t="shared" ref="AE126:AE135" si="551">AE55</f>
        <v>0</v>
      </c>
      <c r="AF126" s="476">
        <f t="shared" ref="AF126:AF135" si="552">AF55*(1+$AW$126)</f>
        <v>0</v>
      </c>
      <c r="AG126" s="412">
        <f>AF126-AE126</f>
        <v>0</v>
      </c>
      <c r="AH126" s="476">
        <f t="shared" ref="AH126:AH135" si="553">AH55</f>
        <v>0</v>
      </c>
      <c r="AI126" s="476">
        <f t="shared" ref="AI126:AI135" si="554">AI55*(1+$AW$126)</f>
        <v>0</v>
      </c>
      <c r="AJ126" s="412">
        <f>AI126-AH126</f>
        <v>0</v>
      </c>
      <c r="AK126" s="476">
        <f t="shared" ref="AK126:AK135" si="555">AK55</f>
        <v>0</v>
      </c>
      <c r="AL126" s="476">
        <f t="shared" ref="AL126:AL135" si="556">AL55*(1+$AW$126)</f>
        <v>0</v>
      </c>
      <c r="AM126" s="412">
        <f>AL126-AK126</f>
        <v>0</v>
      </c>
      <c r="AN126" s="476">
        <f t="shared" ref="AN126:AN135" si="557">AN55</f>
        <v>0</v>
      </c>
      <c r="AO126" s="476">
        <f t="shared" ref="AO126:AO135" si="558">AO55*(1+$AW$126)</f>
        <v>0</v>
      </c>
      <c r="AP126" s="412">
        <f>AO126-AN126</f>
        <v>0</v>
      </c>
      <c r="AQ126" s="476">
        <f t="shared" ref="AQ126:AQ135" si="559">AQ55</f>
        <v>0</v>
      </c>
      <c r="AR126" s="476">
        <f t="shared" ref="AR126:AR135" si="560">AR55*(1+$AW$126)</f>
        <v>0</v>
      </c>
      <c r="AS126" s="412">
        <f>AR126-AQ126</f>
        <v>0</v>
      </c>
      <c r="AT126" s="476">
        <f t="shared" ref="AT126:AT135" si="561">AT55</f>
        <v>0</v>
      </c>
      <c r="AU126" s="476">
        <f t="shared" ref="AU126:AU135" si="562">AU55*(1+$AW$126)</f>
        <v>0</v>
      </c>
      <c r="AV126" s="412">
        <f>AU126-AT126</f>
        <v>0</v>
      </c>
      <c r="AW126" s="413">
        <f>'Analyza citlivosti - AgendovéIS'!H7</f>
        <v>0</v>
      </c>
    </row>
    <row r="127" spans="1:49" ht="16">
      <c r="A127" s="732"/>
      <c r="B127" s="734"/>
      <c r="C127" s="459" t="s">
        <v>26</v>
      </c>
      <c r="D127" s="460">
        <f t="shared" si="140"/>
        <v>0</v>
      </c>
      <c r="E127" s="461">
        <f t="shared" si="155"/>
        <v>0</v>
      </c>
      <c r="F127" s="462">
        <f t="shared" si="97"/>
        <v>0</v>
      </c>
      <c r="G127" s="467">
        <f t="shared" ref="G127:G135" si="563">G56</f>
        <v>0</v>
      </c>
      <c r="H127" s="468">
        <f t="shared" ref="H127:H135" si="564">H56*(1+$AW$126)</f>
        <v>0</v>
      </c>
      <c r="I127" s="421">
        <f t="shared" ref="I127:I135" si="565">H127-G127</f>
        <v>0</v>
      </c>
      <c r="J127" s="468">
        <f t="shared" si="537"/>
        <v>0</v>
      </c>
      <c r="K127" s="468">
        <f t="shared" si="538"/>
        <v>0</v>
      </c>
      <c r="L127" s="421">
        <f t="shared" ref="L127:L135" si="566">K127-J127</f>
        <v>0</v>
      </c>
      <c r="M127" s="468">
        <f t="shared" si="539"/>
        <v>0</v>
      </c>
      <c r="N127" s="468">
        <f t="shared" si="540"/>
        <v>0</v>
      </c>
      <c r="O127" s="421">
        <f t="shared" ref="O127:O135" si="567">N127-M127</f>
        <v>0</v>
      </c>
      <c r="P127" s="468">
        <f t="shared" si="541"/>
        <v>0</v>
      </c>
      <c r="Q127" s="468">
        <f t="shared" si="542"/>
        <v>0</v>
      </c>
      <c r="R127" s="421">
        <f t="shared" ref="R127:R135" si="568">Q127-P127</f>
        <v>0</v>
      </c>
      <c r="S127" s="468">
        <f t="shared" si="543"/>
        <v>0</v>
      </c>
      <c r="T127" s="468">
        <f t="shared" si="544"/>
        <v>0</v>
      </c>
      <c r="U127" s="421">
        <f t="shared" ref="U127:U135" si="569">T127-S127</f>
        <v>0</v>
      </c>
      <c r="V127" s="468">
        <f t="shared" si="545"/>
        <v>0</v>
      </c>
      <c r="W127" s="468">
        <f t="shared" si="546"/>
        <v>0</v>
      </c>
      <c r="X127" s="421">
        <f t="shared" ref="X127:X135" si="570">W127-V127</f>
        <v>0</v>
      </c>
      <c r="Y127" s="636">
        <f t="shared" si="547"/>
        <v>0</v>
      </c>
      <c r="Z127" s="636">
        <f t="shared" si="548"/>
        <v>0</v>
      </c>
      <c r="AA127" s="636">
        <f t="shared" ref="AA127:AA135" si="571">Z127-Y127</f>
        <v>0</v>
      </c>
      <c r="AB127" s="468">
        <f t="shared" si="549"/>
        <v>0</v>
      </c>
      <c r="AC127" s="468">
        <f t="shared" si="550"/>
        <v>0</v>
      </c>
      <c r="AD127" s="421">
        <f t="shared" ref="AD127:AD135" si="572">AC127-AB127</f>
        <v>0</v>
      </c>
      <c r="AE127" s="468">
        <f t="shared" si="551"/>
        <v>0</v>
      </c>
      <c r="AF127" s="468">
        <f t="shared" si="552"/>
        <v>0</v>
      </c>
      <c r="AG127" s="421">
        <f t="shared" ref="AG127:AG135" si="573">AF127-AE127</f>
        <v>0</v>
      </c>
      <c r="AH127" s="468">
        <f t="shared" si="553"/>
        <v>0</v>
      </c>
      <c r="AI127" s="468">
        <f t="shared" si="554"/>
        <v>0</v>
      </c>
      <c r="AJ127" s="421">
        <f t="shared" ref="AJ127:AJ135" si="574">AI127-AH127</f>
        <v>0</v>
      </c>
      <c r="AK127" s="468">
        <f t="shared" si="555"/>
        <v>0</v>
      </c>
      <c r="AL127" s="468">
        <f t="shared" si="556"/>
        <v>0</v>
      </c>
      <c r="AM127" s="421">
        <f t="shared" ref="AM127:AM135" si="575">AL127-AK127</f>
        <v>0</v>
      </c>
      <c r="AN127" s="468">
        <f t="shared" si="557"/>
        <v>0</v>
      </c>
      <c r="AO127" s="468">
        <f t="shared" si="558"/>
        <v>0</v>
      </c>
      <c r="AP127" s="421">
        <f t="shared" ref="AP127:AP135" si="576">AO127-AN127</f>
        <v>0</v>
      </c>
      <c r="AQ127" s="468">
        <f t="shared" si="559"/>
        <v>0</v>
      </c>
      <c r="AR127" s="468">
        <f t="shared" si="560"/>
        <v>0</v>
      </c>
      <c r="AS127" s="421">
        <f t="shared" ref="AS127:AS135" si="577">AR127-AQ127</f>
        <v>0</v>
      </c>
      <c r="AT127" s="468">
        <f t="shared" si="561"/>
        <v>0</v>
      </c>
      <c r="AU127" s="468">
        <f t="shared" si="562"/>
        <v>0</v>
      </c>
      <c r="AV127" s="421">
        <f t="shared" ref="AV127:AV135" si="578">AU127-AT127</f>
        <v>0</v>
      </c>
    </row>
    <row r="128" spans="1:49" ht="16">
      <c r="A128" s="732"/>
      <c r="B128" s="734"/>
      <c r="C128" s="459" t="s">
        <v>27</v>
      </c>
      <c r="D128" s="460">
        <f t="shared" si="140"/>
        <v>0</v>
      </c>
      <c r="E128" s="461">
        <f t="shared" si="155"/>
        <v>0</v>
      </c>
      <c r="F128" s="462">
        <f t="shared" si="97"/>
        <v>0</v>
      </c>
      <c r="G128" s="467">
        <f t="shared" si="563"/>
        <v>0</v>
      </c>
      <c r="H128" s="468">
        <f t="shared" si="564"/>
        <v>0</v>
      </c>
      <c r="I128" s="421">
        <f t="shared" si="565"/>
        <v>0</v>
      </c>
      <c r="J128" s="468">
        <f t="shared" si="537"/>
        <v>0</v>
      </c>
      <c r="K128" s="468">
        <f t="shared" si="538"/>
        <v>0</v>
      </c>
      <c r="L128" s="421">
        <f t="shared" si="566"/>
        <v>0</v>
      </c>
      <c r="M128" s="468">
        <f t="shared" si="539"/>
        <v>0</v>
      </c>
      <c r="N128" s="468">
        <f t="shared" si="540"/>
        <v>0</v>
      </c>
      <c r="O128" s="421">
        <f t="shared" si="567"/>
        <v>0</v>
      </c>
      <c r="P128" s="468">
        <f t="shared" si="541"/>
        <v>0</v>
      </c>
      <c r="Q128" s="468">
        <f t="shared" si="542"/>
        <v>0</v>
      </c>
      <c r="R128" s="421">
        <f t="shared" si="568"/>
        <v>0</v>
      </c>
      <c r="S128" s="468">
        <f t="shared" si="543"/>
        <v>0</v>
      </c>
      <c r="T128" s="468">
        <f t="shared" si="544"/>
        <v>0</v>
      </c>
      <c r="U128" s="421">
        <f t="shared" si="569"/>
        <v>0</v>
      </c>
      <c r="V128" s="468">
        <f t="shared" si="545"/>
        <v>0</v>
      </c>
      <c r="W128" s="468">
        <f t="shared" si="546"/>
        <v>0</v>
      </c>
      <c r="X128" s="421">
        <f t="shared" si="570"/>
        <v>0</v>
      </c>
      <c r="Y128" s="636">
        <f t="shared" si="547"/>
        <v>0</v>
      </c>
      <c r="Z128" s="636">
        <f t="shared" si="548"/>
        <v>0</v>
      </c>
      <c r="AA128" s="636">
        <f t="shared" si="571"/>
        <v>0</v>
      </c>
      <c r="AB128" s="468">
        <f t="shared" si="549"/>
        <v>0</v>
      </c>
      <c r="AC128" s="468">
        <f t="shared" si="550"/>
        <v>0</v>
      </c>
      <c r="AD128" s="421">
        <f t="shared" si="572"/>
        <v>0</v>
      </c>
      <c r="AE128" s="468">
        <f t="shared" si="551"/>
        <v>0</v>
      </c>
      <c r="AF128" s="468">
        <f t="shared" si="552"/>
        <v>0</v>
      </c>
      <c r="AG128" s="421">
        <f t="shared" si="573"/>
        <v>0</v>
      </c>
      <c r="AH128" s="468">
        <f t="shared" si="553"/>
        <v>0</v>
      </c>
      <c r="AI128" s="468">
        <f t="shared" si="554"/>
        <v>0</v>
      </c>
      <c r="AJ128" s="421">
        <f t="shared" si="574"/>
        <v>0</v>
      </c>
      <c r="AK128" s="468">
        <f t="shared" si="555"/>
        <v>0</v>
      </c>
      <c r="AL128" s="468">
        <f t="shared" si="556"/>
        <v>0</v>
      </c>
      <c r="AM128" s="421">
        <f t="shared" si="575"/>
        <v>0</v>
      </c>
      <c r="AN128" s="468">
        <f t="shared" si="557"/>
        <v>0</v>
      </c>
      <c r="AO128" s="468">
        <f t="shared" si="558"/>
        <v>0</v>
      </c>
      <c r="AP128" s="421">
        <f t="shared" si="576"/>
        <v>0</v>
      </c>
      <c r="AQ128" s="468">
        <f t="shared" si="559"/>
        <v>0</v>
      </c>
      <c r="AR128" s="468">
        <f t="shared" si="560"/>
        <v>0</v>
      </c>
      <c r="AS128" s="421">
        <f t="shared" si="577"/>
        <v>0</v>
      </c>
      <c r="AT128" s="468">
        <f t="shared" si="561"/>
        <v>0</v>
      </c>
      <c r="AU128" s="468">
        <f t="shared" si="562"/>
        <v>0</v>
      </c>
      <c r="AV128" s="421">
        <f t="shared" si="578"/>
        <v>0</v>
      </c>
    </row>
    <row r="129" spans="1:48" ht="16">
      <c r="A129" s="732"/>
      <c r="B129" s="734"/>
      <c r="C129" s="459" t="s">
        <v>28</v>
      </c>
      <c r="D129" s="460">
        <f t="shared" si="140"/>
        <v>0</v>
      </c>
      <c r="E129" s="461">
        <f t="shared" si="155"/>
        <v>0</v>
      </c>
      <c r="F129" s="462">
        <f t="shared" si="97"/>
        <v>0</v>
      </c>
      <c r="G129" s="467">
        <f t="shared" si="563"/>
        <v>0</v>
      </c>
      <c r="H129" s="468">
        <f t="shared" si="564"/>
        <v>0</v>
      </c>
      <c r="I129" s="421">
        <f t="shared" si="565"/>
        <v>0</v>
      </c>
      <c r="J129" s="468">
        <f t="shared" si="537"/>
        <v>0</v>
      </c>
      <c r="K129" s="468">
        <f t="shared" si="538"/>
        <v>0</v>
      </c>
      <c r="L129" s="421">
        <f t="shared" si="566"/>
        <v>0</v>
      </c>
      <c r="M129" s="468">
        <f t="shared" si="539"/>
        <v>0</v>
      </c>
      <c r="N129" s="468">
        <f t="shared" si="540"/>
        <v>0</v>
      </c>
      <c r="O129" s="421">
        <f t="shared" si="567"/>
        <v>0</v>
      </c>
      <c r="P129" s="468">
        <f t="shared" si="541"/>
        <v>0</v>
      </c>
      <c r="Q129" s="468">
        <f t="shared" si="542"/>
        <v>0</v>
      </c>
      <c r="R129" s="421">
        <f t="shared" si="568"/>
        <v>0</v>
      </c>
      <c r="S129" s="468">
        <f t="shared" si="543"/>
        <v>0</v>
      </c>
      <c r="T129" s="468">
        <f t="shared" si="544"/>
        <v>0</v>
      </c>
      <c r="U129" s="421">
        <f t="shared" si="569"/>
        <v>0</v>
      </c>
      <c r="V129" s="468">
        <f t="shared" si="545"/>
        <v>0</v>
      </c>
      <c r="W129" s="468">
        <f t="shared" si="546"/>
        <v>0</v>
      </c>
      <c r="X129" s="421">
        <f t="shared" si="570"/>
        <v>0</v>
      </c>
      <c r="Y129" s="636">
        <f t="shared" si="547"/>
        <v>0</v>
      </c>
      <c r="Z129" s="636">
        <f t="shared" si="548"/>
        <v>0</v>
      </c>
      <c r="AA129" s="636">
        <f t="shared" si="571"/>
        <v>0</v>
      </c>
      <c r="AB129" s="468">
        <f t="shared" si="549"/>
        <v>0</v>
      </c>
      <c r="AC129" s="468">
        <f t="shared" si="550"/>
        <v>0</v>
      </c>
      <c r="AD129" s="421">
        <f t="shared" si="572"/>
        <v>0</v>
      </c>
      <c r="AE129" s="468">
        <f t="shared" si="551"/>
        <v>0</v>
      </c>
      <c r="AF129" s="468">
        <f t="shared" si="552"/>
        <v>0</v>
      </c>
      <c r="AG129" s="421">
        <f t="shared" si="573"/>
        <v>0</v>
      </c>
      <c r="AH129" s="468">
        <f t="shared" si="553"/>
        <v>0</v>
      </c>
      <c r="AI129" s="468">
        <f t="shared" si="554"/>
        <v>0</v>
      </c>
      <c r="AJ129" s="421">
        <f t="shared" si="574"/>
        <v>0</v>
      </c>
      <c r="AK129" s="468">
        <f t="shared" si="555"/>
        <v>0</v>
      </c>
      <c r="AL129" s="468">
        <f t="shared" si="556"/>
        <v>0</v>
      </c>
      <c r="AM129" s="421">
        <f t="shared" si="575"/>
        <v>0</v>
      </c>
      <c r="AN129" s="468">
        <f t="shared" si="557"/>
        <v>0</v>
      </c>
      <c r="AO129" s="468">
        <f t="shared" si="558"/>
        <v>0</v>
      </c>
      <c r="AP129" s="421">
        <f t="shared" si="576"/>
        <v>0</v>
      </c>
      <c r="AQ129" s="468">
        <f t="shared" si="559"/>
        <v>0</v>
      </c>
      <c r="AR129" s="468">
        <f t="shared" si="560"/>
        <v>0</v>
      </c>
      <c r="AS129" s="421">
        <f t="shared" si="577"/>
        <v>0</v>
      </c>
      <c r="AT129" s="468">
        <f t="shared" si="561"/>
        <v>0</v>
      </c>
      <c r="AU129" s="468">
        <f t="shared" si="562"/>
        <v>0</v>
      </c>
      <c r="AV129" s="421">
        <f t="shared" si="578"/>
        <v>0</v>
      </c>
    </row>
    <row r="130" spans="1:48" ht="16">
      <c r="A130" s="732"/>
      <c r="B130" s="734"/>
      <c r="C130" s="459" t="s">
        <v>29</v>
      </c>
      <c r="D130" s="460">
        <f t="shared" si="140"/>
        <v>0</v>
      </c>
      <c r="E130" s="461">
        <f t="shared" si="155"/>
        <v>0</v>
      </c>
      <c r="F130" s="462">
        <f t="shared" ref="F130:F135" si="579">I130+L130+O130+R130+U130+X130+AA130+AD130+AG130+AJ130+AM130+AP130+AS130+AV130</f>
        <v>0</v>
      </c>
      <c r="G130" s="467">
        <f t="shared" si="563"/>
        <v>0</v>
      </c>
      <c r="H130" s="468">
        <f t="shared" si="564"/>
        <v>0</v>
      </c>
      <c r="I130" s="421">
        <f t="shared" si="565"/>
        <v>0</v>
      </c>
      <c r="J130" s="468">
        <f t="shared" si="537"/>
        <v>0</v>
      </c>
      <c r="K130" s="468">
        <f t="shared" si="538"/>
        <v>0</v>
      </c>
      <c r="L130" s="421">
        <f t="shared" si="566"/>
        <v>0</v>
      </c>
      <c r="M130" s="468">
        <f t="shared" si="539"/>
        <v>0</v>
      </c>
      <c r="N130" s="468">
        <f t="shared" si="540"/>
        <v>0</v>
      </c>
      <c r="O130" s="421">
        <f t="shared" si="567"/>
        <v>0</v>
      </c>
      <c r="P130" s="468">
        <f t="shared" si="541"/>
        <v>0</v>
      </c>
      <c r="Q130" s="468">
        <f t="shared" si="542"/>
        <v>0</v>
      </c>
      <c r="R130" s="421">
        <f t="shared" si="568"/>
        <v>0</v>
      </c>
      <c r="S130" s="468">
        <f t="shared" si="543"/>
        <v>0</v>
      </c>
      <c r="T130" s="468">
        <f t="shared" si="544"/>
        <v>0</v>
      </c>
      <c r="U130" s="421">
        <f t="shared" si="569"/>
        <v>0</v>
      </c>
      <c r="V130" s="468">
        <f t="shared" si="545"/>
        <v>0</v>
      </c>
      <c r="W130" s="468">
        <f t="shared" si="546"/>
        <v>0</v>
      </c>
      <c r="X130" s="421">
        <f t="shared" si="570"/>
        <v>0</v>
      </c>
      <c r="Y130" s="636">
        <f t="shared" si="547"/>
        <v>0</v>
      </c>
      <c r="Z130" s="636">
        <f t="shared" si="548"/>
        <v>0</v>
      </c>
      <c r="AA130" s="636">
        <f t="shared" si="571"/>
        <v>0</v>
      </c>
      <c r="AB130" s="468">
        <f t="shared" si="549"/>
        <v>0</v>
      </c>
      <c r="AC130" s="468">
        <f t="shared" si="550"/>
        <v>0</v>
      </c>
      <c r="AD130" s="421">
        <f t="shared" si="572"/>
        <v>0</v>
      </c>
      <c r="AE130" s="468">
        <f t="shared" si="551"/>
        <v>0</v>
      </c>
      <c r="AF130" s="468">
        <f t="shared" si="552"/>
        <v>0</v>
      </c>
      <c r="AG130" s="421">
        <f t="shared" si="573"/>
        <v>0</v>
      </c>
      <c r="AH130" s="468">
        <f t="shared" si="553"/>
        <v>0</v>
      </c>
      <c r="AI130" s="468">
        <f t="shared" si="554"/>
        <v>0</v>
      </c>
      <c r="AJ130" s="421">
        <f t="shared" si="574"/>
        <v>0</v>
      </c>
      <c r="AK130" s="468">
        <f t="shared" si="555"/>
        <v>0</v>
      </c>
      <c r="AL130" s="468">
        <f t="shared" si="556"/>
        <v>0</v>
      </c>
      <c r="AM130" s="421">
        <f t="shared" si="575"/>
        <v>0</v>
      </c>
      <c r="AN130" s="468">
        <f t="shared" si="557"/>
        <v>0</v>
      </c>
      <c r="AO130" s="468">
        <f t="shared" si="558"/>
        <v>0</v>
      </c>
      <c r="AP130" s="421">
        <f t="shared" si="576"/>
        <v>0</v>
      </c>
      <c r="AQ130" s="468">
        <f t="shared" si="559"/>
        <v>0</v>
      </c>
      <c r="AR130" s="468">
        <f t="shared" si="560"/>
        <v>0</v>
      </c>
      <c r="AS130" s="421">
        <f t="shared" si="577"/>
        <v>0</v>
      </c>
      <c r="AT130" s="468">
        <f t="shared" si="561"/>
        <v>0</v>
      </c>
      <c r="AU130" s="468">
        <f t="shared" si="562"/>
        <v>0</v>
      </c>
      <c r="AV130" s="421">
        <f t="shared" si="578"/>
        <v>0</v>
      </c>
    </row>
    <row r="131" spans="1:48" ht="16">
      <c r="A131" s="732"/>
      <c r="B131" s="734"/>
      <c r="C131" s="459" t="s">
        <v>30</v>
      </c>
      <c r="D131" s="460">
        <f t="shared" si="140"/>
        <v>0</v>
      </c>
      <c r="E131" s="461">
        <f t="shared" si="155"/>
        <v>0</v>
      </c>
      <c r="F131" s="462">
        <f t="shared" si="579"/>
        <v>0</v>
      </c>
      <c r="G131" s="467">
        <f t="shared" si="563"/>
        <v>0</v>
      </c>
      <c r="H131" s="468">
        <f t="shared" si="564"/>
        <v>0</v>
      </c>
      <c r="I131" s="421">
        <f t="shared" si="565"/>
        <v>0</v>
      </c>
      <c r="J131" s="468">
        <f t="shared" si="537"/>
        <v>0</v>
      </c>
      <c r="K131" s="468">
        <f t="shared" si="538"/>
        <v>0</v>
      </c>
      <c r="L131" s="421">
        <f t="shared" si="566"/>
        <v>0</v>
      </c>
      <c r="M131" s="468">
        <f t="shared" si="539"/>
        <v>0</v>
      </c>
      <c r="N131" s="468">
        <f t="shared" si="540"/>
        <v>0</v>
      </c>
      <c r="O131" s="421">
        <f t="shared" si="567"/>
        <v>0</v>
      </c>
      <c r="P131" s="468">
        <f t="shared" si="541"/>
        <v>0</v>
      </c>
      <c r="Q131" s="468">
        <f t="shared" si="542"/>
        <v>0</v>
      </c>
      <c r="R131" s="421">
        <f t="shared" si="568"/>
        <v>0</v>
      </c>
      <c r="S131" s="468">
        <f t="shared" si="543"/>
        <v>0</v>
      </c>
      <c r="T131" s="468">
        <f t="shared" si="544"/>
        <v>0</v>
      </c>
      <c r="U131" s="421">
        <f t="shared" si="569"/>
        <v>0</v>
      </c>
      <c r="V131" s="468">
        <f t="shared" si="545"/>
        <v>0</v>
      </c>
      <c r="W131" s="468">
        <f t="shared" si="546"/>
        <v>0</v>
      </c>
      <c r="X131" s="421">
        <f t="shared" si="570"/>
        <v>0</v>
      </c>
      <c r="Y131" s="636">
        <f t="shared" si="547"/>
        <v>0</v>
      </c>
      <c r="Z131" s="636">
        <f t="shared" si="548"/>
        <v>0</v>
      </c>
      <c r="AA131" s="636">
        <f t="shared" si="571"/>
        <v>0</v>
      </c>
      <c r="AB131" s="468">
        <f t="shared" si="549"/>
        <v>0</v>
      </c>
      <c r="AC131" s="468">
        <f t="shared" si="550"/>
        <v>0</v>
      </c>
      <c r="AD131" s="421">
        <f t="shared" si="572"/>
        <v>0</v>
      </c>
      <c r="AE131" s="468">
        <f t="shared" si="551"/>
        <v>0</v>
      </c>
      <c r="AF131" s="468">
        <f t="shared" si="552"/>
        <v>0</v>
      </c>
      <c r="AG131" s="421">
        <f t="shared" si="573"/>
        <v>0</v>
      </c>
      <c r="AH131" s="468">
        <f t="shared" si="553"/>
        <v>0</v>
      </c>
      <c r="AI131" s="468">
        <f t="shared" si="554"/>
        <v>0</v>
      </c>
      <c r="AJ131" s="421">
        <f t="shared" si="574"/>
        <v>0</v>
      </c>
      <c r="AK131" s="468">
        <f t="shared" si="555"/>
        <v>0</v>
      </c>
      <c r="AL131" s="468">
        <f t="shared" si="556"/>
        <v>0</v>
      </c>
      <c r="AM131" s="421">
        <f t="shared" si="575"/>
        <v>0</v>
      </c>
      <c r="AN131" s="468">
        <f t="shared" si="557"/>
        <v>0</v>
      </c>
      <c r="AO131" s="468">
        <f t="shared" si="558"/>
        <v>0</v>
      </c>
      <c r="AP131" s="421">
        <f t="shared" si="576"/>
        <v>0</v>
      </c>
      <c r="AQ131" s="468">
        <f t="shared" si="559"/>
        <v>0</v>
      </c>
      <c r="AR131" s="468">
        <f t="shared" si="560"/>
        <v>0</v>
      </c>
      <c r="AS131" s="421">
        <f t="shared" si="577"/>
        <v>0</v>
      </c>
      <c r="AT131" s="468">
        <f t="shared" si="561"/>
        <v>0</v>
      </c>
      <c r="AU131" s="468">
        <f t="shared" si="562"/>
        <v>0</v>
      </c>
      <c r="AV131" s="421">
        <f t="shared" si="578"/>
        <v>0</v>
      </c>
    </row>
    <row r="132" spans="1:48" ht="16">
      <c r="A132" s="732"/>
      <c r="B132" s="734"/>
      <c r="C132" s="459" t="s">
        <v>31</v>
      </c>
      <c r="D132" s="460">
        <f t="shared" si="140"/>
        <v>0</v>
      </c>
      <c r="E132" s="461">
        <f t="shared" si="155"/>
        <v>0</v>
      </c>
      <c r="F132" s="462">
        <f t="shared" si="579"/>
        <v>0</v>
      </c>
      <c r="G132" s="467">
        <f t="shared" si="563"/>
        <v>0</v>
      </c>
      <c r="H132" s="468">
        <f t="shared" si="564"/>
        <v>0</v>
      </c>
      <c r="I132" s="421">
        <f t="shared" si="565"/>
        <v>0</v>
      </c>
      <c r="J132" s="468">
        <f t="shared" si="537"/>
        <v>0</v>
      </c>
      <c r="K132" s="468">
        <f t="shared" si="538"/>
        <v>0</v>
      </c>
      <c r="L132" s="421">
        <f t="shared" si="566"/>
        <v>0</v>
      </c>
      <c r="M132" s="468">
        <f t="shared" si="539"/>
        <v>0</v>
      </c>
      <c r="N132" s="468">
        <f t="shared" si="540"/>
        <v>0</v>
      </c>
      <c r="O132" s="421">
        <f t="shared" si="567"/>
        <v>0</v>
      </c>
      <c r="P132" s="468">
        <f t="shared" si="541"/>
        <v>0</v>
      </c>
      <c r="Q132" s="468">
        <f t="shared" si="542"/>
        <v>0</v>
      </c>
      <c r="R132" s="421">
        <f t="shared" si="568"/>
        <v>0</v>
      </c>
      <c r="S132" s="468">
        <f t="shared" si="543"/>
        <v>0</v>
      </c>
      <c r="T132" s="468">
        <f t="shared" si="544"/>
        <v>0</v>
      </c>
      <c r="U132" s="421">
        <f t="shared" si="569"/>
        <v>0</v>
      </c>
      <c r="V132" s="468">
        <f t="shared" si="545"/>
        <v>0</v>
      </c>
      <c r="W132" s="468">
        <f t="shared" si="546"/>
        <v>0</v>
      </c>
      <c r="X132" s="421">
        <f t="shared" si="570"/>
        <v>0</v>
      </c>
      <c r="Y132" s="636">
        <f t="shared" si="547"/>
        <v>0</v>
      </c>
      <c r="Z132" s="636">
        <f t="shared" si="548"/>
        <v>0</v>
      </c>
      <c r="AA132" s="636">
        <f t="shared" si="571"/>
        <v>0</v>
      </c>
      <c r="AB132" s="468">
        <f t="shared" si="549"/>
        <v>0</v>
      </c>
      <c r="AC132" s="468">
        <f t="shared" si="550"/>
        <v>0</v>
      </c>
      <c r="AD132" s="421">
        <f t="shared" si="572"/>
        <v>0</v>
      </c>
      <c r="AE132" s="468">
        <f t="shared" si="551"/>
        <v>0</v>
      </c>
      <c r="AF132" s="468">
        <f t="shared" si="552"/>
        <v>0</v>
      </c>
      <c r="AG132" s="421">
        <f t="shared" si="573"/>
        <v>0</v>
      </c>
      <c r="AH132" s="468">
        <f t="shared" si="553"/>
        <v>0</v>
      </c>
      <c r="AI132" s="468">
        <f t="shared" si="554"/>
        <v>0</v>
      </c>
      <c r="AJ132" s="421">
        <f t="shared" si="574"/>
        <v>0</v>
      </c>
      <c r="AK132" s="468">
        <f t="shared" si="555"/>
        <v>0</v>
      </c>
      <c r="AL132" s="468">
        <f t="shared" si="556"/>
        <v>0</v>
      </c>
      <c r="AM132" s="421">
        <f t="shared" si="575"/>
        <v>0</v>
      </c>
      <c r="AN132" s="468">
        <f t="shared" si="557"/>
        <v>0</v>
      </c>
      <c r="AO132" s="468">
        <f t="shared" si="558"/>
        <v>0</v>
      </c>
      <c r="AP132" s="421">
        <f t="shared" si="576"/>
        <v>0</v>
      </c>
      <c r="AQ132" s="468">
        <f t="shared" si="559"/>
        <v>0</v>
      </c>
      <c r="AR132" s="468">
        <f t="shared" si="560"/>
        <v>0</v>
      </c>
      <c r="AS132" s="421">
        <f t="shared" si="577"/>
        <v>0</v>
      </c>
      <c r="AT132" s="468">
        <f t="shared" si="561"/>
        <v>0</v>
      </c>
      <c r="AU132" s="468">
        <f t="shared" si="562"/>
        <v>0</v>
      </c>
      <c r="AV132" s="421">
        <f t="shared" si="578"/>
        <v>0</v>
      </c>
    </row>
    <row r="133" spans="1:48" ht="16">
      <c r="A133" s="732"/>
      <c r="B133" s="734"/>
      <c r="C133" s="459" t="s">
        <v>32</v>
      </c>
      <c r="D133" s="460">
        <f t="shared" si="140"/>
        <v>0</v>
      </c>
      <c r="E133" s="461">
        <f t="shared" si="155"/>
        <v>0</v>
      </c>
      <c r="F133" s="462">
        <f t="shared" si="579"/>
        <v>0</v>
      </c>
      <c r="G133" s="467">
        <f t="shared" si="563"/>
        <v>0</v>
      </c>
      <c r="H133" s="468">
        <f t="shared" si="564"/>
        <v>0</v>
      </c>
      <c r="I133" s="421">
        <f t="shared" si="565"/>
        <v>0</v>
      </c>
      <c r="J133" s="468">
        <f t="shared" si="537"/>
        <v>0</v>
      </c>
      <c r="K133" s="468">
        <f t="shared" si="538"/>
        <v>0</v>
      </c>
      <c r="L133" s="421">
        <f t="shared" si="566"/>
        <v>0</v>
      </c>
      <c r="M133" s="468">
        <f t="shared" si="539"/>
        <v>0</v>
      </c>
      <c r="N133" s="468">
        <f t="shared" si="540"/>
        <v>0</v>
      </c>
      <c r="O133" s="421">
        <f t="shared" si="567"/>
        <v>0</v>
      </c>
      <c r="P133" s="468">
        <f t="shared" si="541"/>
        <v>0</v>
      </c>
      <c r="Q133" s="468">
        <f t="shared" si="542"/>
        <v>0</v>
      </c>
      <c r="R133" s="421">
        <f t="shared" si="568"/>
        <v>0</v>
      </c>
      <c r="S133" s="468">
        <f t="shared" si="543"/>
        <v>0</v>
      </c>
      <c r="T133" s="468">
        <f t="shared" si="544"/>
        <v>0</v>
      </c>
      <c r="U133" s="421">
        <f t="shared" si="569"/>
        <v>0</v>
      </c>
      <c r="V133" s="468">
        <f t="shared" si="545"/>
        <v>0</v>
      </c>
      <c r="W133" s="468">
        <f t="shared" si="546"/>
        <v>0</v>
      </c>
      <c r="X133" s="421">
        <f t="shared" si="570"/>
        <v>0</v>
      </c>
      <c r="Y133" s="636">
        <f t="shared" si="547"/>
        <v>0</v>
      </c>
      <c r="Z133" s="636">
        <f t="shared" si="548"/>
        <v>0</v>
      </c>
      <c r="AA133" s="636">
        <f t="shared" si="571"/>
        <v>0</v>
      </c>
      <c r="AB133" s="468">
        <f t="shared" si="549"/>
        <v>0</v>
      </c>
      <c r="AC133" s="468">
        <f t="shared" si="550"/>
        <v>0</v>
      </c>
      <c r="AD133" s="421">
        <f t="shared" si="572"/>
        <v>0</v>
      </c>
      <c r="AE133" s="468">
        <f t="shared" si="551"/>
        <v>0</v>
      </c>
      <c r="AF133" s="468">
        <f t="shared" si="552"/>
        <v>0</v>
      </c>
      <c r="AG133" s="421">
        <f t="shared" si="573"/>
        <v>0</v>
      </c>
      <c r="AH133" s="468">
        <f t="shared" si="553"/>
        <v>0</v>
      </c>
      <c r="AI133" s="468">
        <f t="shared" si="554"/>
        <v>0</v>
      </c>
      <c r="AJ133" s="421">
        <f t="shared" si="574"/>
        <v>0</v>
      </c>
      <c r="AK133" s="468">
        <f t="shared" si="555"/>
        <v>0</v>
      </c>
      <c r="AL133" s="468">
        <f t="shared" si="556"/>
        <v>0</v>
      </c>
      <c r="AM133" s="421">
        <f t="shared" si="575"/>
        <v>0</v>
      </c>
      <c r="AN133" s="468">
        <f t="shared" si="557"/>
        <v>0</v>
      </c>
      <c r="AO133" s="468">
        <f t="shared" si="558"/>
        <v>0</v>
      </c>
      <c r="AP133" s="421">
        <f t="shared" si="576"/>
        <v>0</v>
      </c>
      <c r="AQ133" s="468">
        <f t="shared" si="559"/>
        <v>0</v>
      </c>
      <c r="AR133" s="468">
        <f t="shared" si="560"/>
        <v>0</v>
      </c>
      <c r="AS133" s="421">
        <f t="shared" si="577"/>
        <v>0</v>
      </c>
      <c r="AT133" s="468">
        <f t="shared" si="561"/>
        <v>0</v>
      </c>
      <c r="AU133" s="468">
        <f t="shared" si="562"/>
        <v>0</v>
      </c>
      <c r="AV133" s="421">
        <f t="shared" si="578"/>
        <v>0</v>
      </c>
    </row>
    <row r="134" spans="1:48" ht="16">
      <c r="A134" s="732"/>
      <c r="B134" s="734"/>
      <c r="C134" s="459" t="s">
        <v>33</v>
      </c>
      <c r="D134" s="460">
        <f t="shared" si="140"/>
        <v>0</v>
      </c>
      <c r="E134" s="461">
        <f t="shared" si="155"/>
        <v>0</v>
      </c>
      <c r="F134" s="462">
        <f t="shared" si="579"/>
        <v>0</v>
      </c>
      <c r="G134" s="467">
        <f t="shared" si="563"/>
        <v>0</v>
      </c>
      <c r="H134" s="468">
        <f t="shared" si="564"/>
        <v>0</v>
      </c>
      <c r="I134" s="421">
        <f t="shared" si="565"/>
        <v>0</v>
      </c>
      <c r="J134" s="468">
        <f t="shared" si="537"/>
        <v>0</v>
      </c>
      <c r="K134" s="468">
        <f t="shared" si="538"/>
        <v>0</v>
      </c>
      <c r="L134" s="421">
        <f t="shared" si="566"/>
        <v>0</v>
      </c>
      <c r="M134" s="468">
        <f t="shared" si="539"/>
        <v>0</v>
      </c>
      <c r="N134" s="468">
        <f t="shared" si="540"/>
        <v>0</v>
      </c>
      <c r="O134" s="421">
        <f t="shared" si="567"/>
        <v>0</v>
      </c>
      <c r="P134" s="468">
        <f t="shared" si="541"/>
        <v>0</v>
      </c>
      <c r="Q134" s="468">
        <f t="shared" si="542"/>
        <v>0</v>
      </c>
      <c r="R134" s="421">
        <f t="shared" si="568"/>
        <v>0</v>
      </c>
      <c r="S134" s="468">
        <f t="shared" si="543"/>
        <v>0</v>
      </c>
      <c r="T134" s="468">
        <f t="shared" si="544"/>
        <v>0</v>
      </c>
      <c r="U134" s="421">
        <f t="shared" si="569"/>
        <v>0</v>
      </c>
      <c r="V134" s="468">
        <f t="shared" si="545"/>
        <v>0</v>
      </c>
      <c r="W134" s="468">
        <f t="shared" si="546"/>
        <v>0</v>
      </c>
      <c r="X134" s="421">
        <f t="shared" si="570"/>
        <v>0</v>
      </c>
      <c r="Y134" s="636">
        <f t="shared" si="547"/>
        <v>0</v>
      </c>
      <c r="Z134" s="636">
        <f t="shared" si="548"/>
        <v>0</v>
      </c>
      <c r="AA134" s="636">
        <f t="shared" si="571"/>
        <v>0</v>
      </c>
      <c r="AB134" s="468">
        <f t="shared" si="549"/>
        <v>0</v>
      </c>
      <c r="AC134" s="468">
        <f t="shared" si="550"/>
        <v>0</v>
      </c>
      <c r="AD134" s="421">
        <f t="shared" si="572"/>
        <v>0</v>
      </c>
      <c r="AE134" s="468">
        <f t="shared" si="551"/>
        <v>0</v>
      </c>
      <c r="AF134" s="468">
        <f t="shared" si="552"/>
        <v>0</v>
      </c>
      <c r="AG134" s="421">
        <f t="shared" si="573"/>
        <v>0</v>
      </c>
      <c r="AH134" s="468">
        <f t="shared" si="553"/>
        <v>0</v>
      </c>
      <c r="AI134" s="468">
        <f t="shared" si="554"/>
        <v>0</v>
      </c>
      <c r="AJ134" s="421">
        <f t="shared" si="574"/>
        <v>0</v>
      </c>
      <c r="AK134" s="468">
        <f t="shared" si="555"/>
        <v>0</v>
      </c>
      <c r="AL134" s="468">
        <f t="shared" si="556"/>
        <v>0</v>
      </c>
      <c r="AM134" s="421">
        <f t="shared" si="575"/>
        <v>0</v>
      </c>
      <c r="AN134" s="468">
        <f t="shared" si="557"/>
        <v>0</v>
      </c>
      <c r="AO134" s="468">
        <f t="shared" si="558"/>
        <v>0</v>
      </c>
      <c r="AP134" s="421">
        <f t="shared" si="576"/>
        <v>0</v>
      </c>
      <c r="AQ134" s="468">
        <f t="shared" si="559"/>
        <v>0</v>
      </c>
      <c r="AR134" s="468">
        <f t="shared" si="560"/>
        <v>0</v>
      </c>
      <c r="AS134" s="421">
        <f t="shared" si="577"/>
        <v>0</v>
      </c>
      <c r="AT134" s="468">
        <f t="shared" si="561"/>
        <v>0</v>
      </c>
      <c r="AU134" s="468">
        <f t="shared" si="562"/>
        <v>0</v>
      </c>
      <c r="AV134" s="421">
        <f t="shared" si="578"/>
        <v>0</v>
      </c>
    </row>
    <row r="135" spans="1:48" ht="17" thickBot="1">
      <c r="A135" s="733"/>
      <c r="B135" s="735"/>
      <c r="C135" s="469" t="s">
        <v>34</v>
      </c>
      <c r="D135" s="470">
        <f t="shared" si="140"/>
        <v>0</v>
      </c>
      <c r="E135" s="471">
        <f t="shared" si="155"/>
        <v>0</v>
      </c>
      <c r="F135" s="472">
        <f t="shared" si="579"/>
        <v>0</v>
      </c>
      <c r="G135" s="473">
        <f t="shared" si="563"/>
        <v>0</v>
      </c>
      <c r="H135" s="474">
        <f t="shared" si="564"/>
        <v>0</v>
      </c>
      <c r="I135" s="428">
        <f t="shared" si="565"/>
        <v>0</v>
      </c>
      <c r="J135" s="474">
        <f t="shared" si="537"/>
        <v>0</v>
      </c>
      <c r="K135" s="474">
        <f t="shared" si="538"/>
        <v>0</v>
      </c>
      <c r="L135" s="428">
        <f t="shared" si="566"/>
        <v>0</v>
      </c>
      <c r="M135" s="474">
        <f t="shared" si="539"/>
        <v>0</v>
      </c>
      <c r="N135" s="474">
        <f t="shared" si="540"/>
        <v>0</v>
      </c>
      <c r="O135" s="428">
        <f t="shared" si="567"/>
        <v>0</v>
      </c>
      <c r="P135" s="474">
        <f t="shared" si="541"/>
        <v>0</v>
      </c>
      <c r="Q135" s="474">
        <f t="shared" si="542"/>
        <v>0</v>
      </c>
      <c r="R135" s="428">
        <f t="shared" si="568"/>
        <v>0</v>
      </c>
      <c r="S135" s="474">
        <f t="shared" si="543"/>
        <v>0</v>
      </c>
      <c r="T135" s="474">
        <f t="shared" si="544"/>
        <v>0</v>
      </c>
      <c r="U135" s="428">
        <f t="shared" si="569"/>
        <v>0</v>
      </c>
      <c r="V135" s="474">
        <f t="shared" si="545"/>
        <v>0</v>
      </c>
      <c r="W135" s="474">
        <f t="shared" si="546"/>
        <v>0</v>
      </c>
      <c r="X135" s="428">
        <f t="shared" si="570"/>
        <v>0</v>
      </c>
      <c r="Y135" s="637">
        <f t="shared" si="547"/>
        <v>0</v>
      </c>
      <c r="Z135" s="637">
        <f t="shared" si="548"/>
        <v>0</v>
      </c>
      <c r="AA135" s="637">
        <f t="shared" si="571"/>
        <v>0</v>
      </c>
      <c r="AB135" s="474">
        <f t="shared" si="549"/>
        <v>0</v>
      </c>
      <c r="AC135" s="474">
        <f t="shared" si="550"/>
        <v>0</v>
      </c>
      <c r="AD135" s="428">
        <f t="shared" si="572"/>
        <v>0</v>
      </c>
      <c r="AE135" s="474">
        <f t="shared" si="551"/>
        <v>0</v>
      </c>
      <c r="AF135" s="474">
        <f t="shared" si="552"/>
        <v>0</v>
      </c>
      <c r="AG135" s="428">
        <f t="shared" si="573"/>
        <v>0</v>
      </c>
      <c r="AH135" s="474">
        <f t="shared" si="553"/>
        <v>0</v>
      </c>
      <c r="AI135" s="474">
        <f t="shared" si="554"/>
        <v>0</v>
      </c>
      <c r="AJ135" s="428">
        <f t="shared" si="574"/>
        <v>0</v>
      </c>
      <c r="AK135" s="474">
        <f t="shared" si="555"/>
        <v>0</v>
      </c>
      <c r="AL135" s="474">
        <f t="shared" si="556"/>
        <v>0</v>
      </c>
      <c r="AM135" s="428">
        <f t="shared" si="575"/>
        <v>0</v>
      </c>
      <c r="AN135" s="474">
        <f t="shared" si="557"/>
        <v>0</v>
      </c>
      <c r="AO135" s="474">
        <f t="shared" si="558"/>
        <v>0</v>
      </c>
      <c r="AP135" s="428">
        <f t="shared" si="576"/>
        <v>0</v>
      </c>
      <c r="AQ135" s="474">
        <f t="shared" si="559"/>
        <v>0</v>
      </c>
      <c r="AR135" s="474">
        <f t="shared" si="560"/>
        <v>0</v>
      </c>
      <c r="AS135" s="428">
        <f t="shared" si="577"/>
        <v>0</v>
      </c>
      <c r="AT135" s="474">
        <f t="shared" si="561"/>
        <v>0</v>
      </c>
      <c r="AU135" s="474">
        <f t="shared" si="562"/>
        <v>0</v>
      </c>
      <c r="AV135" s="428">
        <f t="shared" si="578"/>
        <v>0</v>
      </c>
    </row>
  </sheetData>
  <sheetProtection insertColumns="0" deleteColumns="0"/>
  <mergeCells count="69">
    <mergeCell ref="M3:O3"/>
    <mergeCell ref="M1:O1"/>
    <mergeCell ref="M2:O2"/>
    <mergeCell ref="A66:A75"/>
    <mergeCell ref="B66:B75"/>
    <mergeCell ref="J1:L1"/>
    <mergeCell ref="D1:F1"/>
    <mergeCell ref="G1:I1"/>
    <mergeCell ref="G3:I3"/>
    <mergeCell ref="J3:L3"/>
    <mergeCell ref="G2:I2"/>
    <mergeCell ref="J2:L2"/>
    <mergeCell ref="A126:A135"/>
    <mergeCell ref="B126:B135"/>
    <mergeCell ref="A106:A115"/>
    <mergeCell ref="B106:B115"/>
    <mergeCell ref="A86:A95"/>
    <mergeCell ref="B86:B95"/>
    <mergeCell ref="A116:A125"/>
    <mergeCell ref="B116:B125"/>
    <mergeCell ref="A96:A105"/>
    <mergeCell ref="B96:B105"/>
    <mergeCell ref="A76:A85"/>
    <mergeCell ref="B76:B85"/>
    <mergeCell ref="A5:A14"/>
    <mergeCell ref="B5:B14"/>
    <mergeCell ref="A15:A24"/>
    <mergeCell ref="B15:B24"/>
    <mergeCell ref="A25:A34"/>
    <mergeCell ref="B25:B34"/>
    <mergeCell ref="A35:A44"/>
    <mergeCell ref="B35:B44"/>
    <mergeCell ref="A55:A64"/>
    <mergeCell ref="B55:B64"/>
    <mergeCell ref="A45:A54"/>
    <mergeCell ref="B45:B54"/>
    <mergeCell ref="P1:R1"/>
    <mergeCell ref="P2:R2"/>
    <mergeCell ref="P3:R3"/>
    <mergeCell ref="S1:U1"/>
    <mergeCell ref="S2:U2"/>
    <mergeCell ref="S3:U3"/>
    <mergeCell ref="V1:X1"/>
    <mergeCell ref="V2:X2"/>
    <mergeCell ref="V3:X3"/>
    <mergeCell ref="AQ1:AS1"/>
    <mergeCell ref="AQ2:AS2"/>
    <mergeCell ref="AQ3:AS3"/>
    <mergeCell ref="Y1:AA1"/>
    <mergeCell ref="Y2:AA2"/>
    <mergeCell ref="Y3:AA3"/>
    <mergeCell ref="AB1:AD1"/>
    <mergeCell ref="AB2:AD2"/>
    <mergeCell ref="AB3:AD3"/>
    <mergeCell ref="AE1:AG1"/>
    <mergeCell ref="AE2:AG2"/>
    <mergeCell ref="AE3:AG3"/>
    <mergeCell ref="AH1:AJ1"/>
    <mergeCell ref="AH2:AJ2"/>
    <mergeCell ref="AH3:AJ3"/>
    <mergeCell ref="AT1:AV1"/>
    <mergeCell ref="AT2:AV2"/>
    <mergeCell ref="AT3:AV3"/>
    <mergeCell ref="AK1:AM1"/>
    <mergeCell ref="AK2:AM2"/>
    <mergeCell ref="AK3:AM3"/>
    <mergeCell ref="AN1:AP1"/>
    <mergeCell ref="AN2:AP2"/>
    <mergeCell ref="AN3:AP3"/>
  </mergeCells>
  <pageMargins left="0.7" right="0.7" top="0.75" bottom="0.75" header="0.3" footer="0.3"/>
  <pageSetup paperSize="9" scale="3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CC"/>
    <outlinePr summaryBelow="0" summaryRight="0"/>
  </sheetPr>
  <dimension ref="A1:M44"/>
  <sheetViews>
    <sheetView view="pageBreakPreview" zoomScale="60" zoomScaleNormal="85" workbookViewId="0">
      <selection activeCell="B22" sqref="B22"/>
    </sheetView>
  </sheetViews>
  <sheetFormatPr baseColWidth="10" defaultColWidth="8.83203125" defaultRowHeight="15" outlineLevelCol="1"/>
  <cols>
    <col min="2" max="2" width="54.1640625" customWidth="1"/>
    <col min="3" max="3" width="18.83203125" customWidth="1"/>
    <col min="4" max="13" width="16" customWidth="1" outlineLevel="1"/>
  </cols>
  <sheetData>
    <row r="1" spans="1:13" ht="21">
      <c r="A1" s="104" t="s">
        <v>102</v>
      </c>
      <c r="B1" s="105"/>
      <c r="D1" s="93"/>
      <c r="E1" s="91"/>
      <c r="F1" s="91"/>
      <c r="G1" s="91"/>
      <c r="H1" s="91"/>
      <c r="I1" s="91"/>
      <c r="J1" s="91"/>
      <c r="K1" s="91"/>
      <c r="L1" s="91"/>
      <c r="M1" s="87"/>
    </row>
    <row r="2" spans="1:13" ht="16">
      <c r="A2" s="106"/>
      <c r="B2" s="92"/>
      <c r="D2" s="89"/>
      <c r="E2" s="89"/>
      <c r="F2" s="89"/>
      <c r="G2" s="89"/>
      <c r="H2" s="89"/>
      <c r="I2" s="89"/>
      <c r="J2" s="89"/>
      <c r="K2" s="89"/>
      <c r="L2" s="89"/>
      <c r="M2" s="83"/>
    </row>
    <row r="3" spans="1:13" ht="16">
      <c r="A3" s="223" t="s">
        <v>190</v>
      </c>
      <c r="B3" s="92"/>
      <c r="D3" s="83"/>
      <c r="E3" s="83"/>
      <c r="F3" s="83"/>
      <c r="G3" s="83"/>
      <c r="H3" s="83"/>
      <c r="I3" s="83"/>
      <c r="J3" s="83"/>
      <c r="K3" s="83"/>
      <c r="L3" s="83"/>
      <c r="M3" s="83"/>
    </row>
    <row r="4" spans="1:13">
      <c r="D4" s="84"/>
      <c r="E4" s="84"/>
      <c r="F4" s="84"/>
      <c r="G4" s="84"/>
      <c r="H4" s="84"/>
      <c r="I4" s="84"/>
      <c r="J4" s="84"/>
      <c r="K4" s="84"/>
      <c r="L4" s="84"/>
      <c r="M4" s="84"/>
    </row>
    <row r="5" spans="1:13" ht="16" thickBot="1">
      <c r="A5" s="93"/>
      <c r="B5" s="94"/>
      <c r="C5" s="88"/>
      <c r="D5" s="747" t="s">
        <v>103</v>
      </c>
      <c r="E5" s="747"/>
      <c r="F5" s="747"/>
      <c r="G5" s="747"/>
      <c r="H5" s="747"/>
      <c r="I5" s="747"/>
      <c r="J5" s="747"/>
      <c r="K5" s="747"/>
      <c r="L5" s="747"/>
      <c r="M5" s="747"/>
    </row>
    <row r="6" spans="1:13" ht="16">
      <c r="A6" s="220"/>
      <c r="B6" s="217" t="s">
        <v>165</v>
      </c>
      <c r="C6" s="98" t="s">
        <v>107</v>
      </c>
      <c r="D6" s="112" t="s">
        <v>25</v>
      </c>
      <c r="E6" s="113" t="s">
        <v>26</v>
      </c>
      <c r="F6" s="113" t="s">
        <v>27</v>
      </c>
      <c r="G6" s="113" t="s">
        <v>28</v>
      </c>
      <c r="H6" s="113" t="s">
        <v>29</v>
      </c>
      <c r="I6" s="113" t="s">
        <v>30</v>
      </c>
      <c r="J6" s="113" t="s">
        <v>31</v>
      </c>
      <c r="K6" s="113" t="s">
        <v>32</v>
      </c>
      <c r="L6" s="113" t="s">
        <v>33</v>
      </c>
      <c r="M6" s="114" t="s">
        <v>34</v>
      </c>
    </row>
    <row r="7" spans="1:13">
      <c r="A7" s="221"/>
      <c r="B7" s="218" t="s">
        <v>110</v>
      </c>
      <c r="C7" s="99">
        <f t="shared" ref="C7:C14" si="0">SUM(D7:M7)</f>
        <v>237626.8</v>
      </c>
      <c r="D7" s="115">
        <f>'TCO TO BE- SW'!$E5+'TCO TO BE- SW'!$E15</f>
        <v>1306.8</v>
      </c>
      <c r="E7" s="96">
        <f>'TCO TO BE- SW'!$E6+'TCO TO BE- SW'!$E16</f>
        <v>236320</v>
      </c>
      <c r="F7" s="96">
        <f>'TCO TO BE- SW'!$E7+'TCO TO BE- SW'!$E17</f>
        <v>0</v>
      </c>
      <c r="G7" s="96">
        <f>'TCO TO BE- SW'!$E8+'TCO TO BE- SW'!$E18</f>
        <v>0</v>
      </c>
      <c r="H7" s="96">
        <f>'TCO TO BE- SW'!$E9+'TCO TO BE- SW'!$E19</f>
        <v>0</v>
      </c>
      <c r="I7" s="96">
        <f>'TCO TO BE- SW'!$E10+'TCO TO BE- SW'!$E20</f>
        <v>0</v>
      </c>
      <c r="J7" s="96">
        <f>'TCO TO BE- SW'!$E11+'TCO TO BE- SW'!$E21</f>
        <v>0</v>
      </c>
      <c r="K7" s="96">
        <f>'TCO TO BE- SW'!$E12+'TCO TO BE- SW'!$E22</f>
        <v>0</v>
      </c>
      <c r="L7" s="96">
        <f>'TCO TO BE- SW'!$E13+'TCO TO BE- SW'!$E23</f>
        <v>0</v>
      </c>
      <c r="M7" s="116">
        <f>'TCO TO BE- SW'!$E14+'TCO TO BE- SW'!$E24</f>
        <v>0</v>
      </c>
    </row>
    <row r="8" spans="1:13">
      <c r="A8" s="221"/>
      <c r="B8" s="218" t="s">
        <v>111</v>
      </c>
      <c r="C8" s="99">
        <f t="shared" si="0"/>
        <v>0</v>
      </c>
      <c r="D8" s="115">
        <f>'TCO TO BE- SW'!$E58+'TCO TO BE- SW'!$E68</f>
        <v>0</v>
      </c>
      <c r="E8" s="96">
        <f>'TCO TO BE- SW'!$E59+'TCO TO BE- SW'!$E69</f>
        <v>0</v>
      </c>
      <c r="F8" s="96">
        <f>'TCO TO BE- SW'!$E60+'TCO TO BE- SW'!$E70</f>
        <v>0</v>
      </c>
      <c r="G8" s="96">
        <f>'TCO TO BE- SW'!$E61+'TCO TO BE- SW'!$E71</f>
        <v>0</v>
      </c>
      <c r="H8" s="96">
        <f>'TCO TO BE- SW'!$E62+'TCO TO BE- SW'!$E72</f>
        <v>0</v>
      </c>
      <c r="I8" s="96">
        <f>'TCO TO BE- SW'!$E63+'TCO TO BE- SW'!$E73</f>
        <v>0</v>
      </c>
      <c r="J8" s="96">
        <f>'TCO TO BE- SW'!$E64+'TCO TO BE- SW'!$E74</f>
        <v>0</v>
      </c>
      <c r="K8" s="96">
        <f>'TCO TO BE- SW'!$E65+'TCO TO BE- SW'!$E75</f>
        <v>0</v>
      </c>
      <c r="L8" s="96">
        <f>'TCO TO BE- SW'!$E66+'TCO TO BE- SW'!$E76</f>
        <v>0</v>
      </c>
      <c r="M8" s="116">
        <f>'TCO TO BE- SW'!$E67+'TCO TO BE- SW'!$E77</f>
        <v>0</v>
      </c>
    </row>
    <row r="9" spans="1:13">
      <c r="A9" s="221"/>
      <c r="B9" s="218" t="s">
        <v>112</v>
      </c>
      <c r="C9" s="99">
        <f t="shared" si="0"/>
        <v>4720812</v>
      </c>
      <c r="D9" s="115">
        <f>'TCO TO BE- SW'!$E26+'TCO TO BE- SW'!$E36+'TCO TO BE- SW'!$E46</f>
        <v>2360406</v>
      </c>
      <c r="E9" s="96">
        <f>'TCO TO BE- SW'!$E27+'TCO TO BE- SW'!$E37+'TCO TO BE- SW'!$E47</f>
        <v>2360406</v>
      </c>
      <c r="F9" s="96">
        <f>'TCO TO BE- SW'!$E28+'TCO TO BE- SW'!$E38+'TCO TO BE- SW'!$E48</f>
        <v>0</v>
      </c>
      <c r="G9" s="96">
        <f>'TCO TO BE- SW'!$E29+'TCO TO BE- SW'!$E39+'TCO TO BE- SW'!$E49</f>
        <v>0</v>
      </c>
      <c r="H9" s="96">
        <f>'TCO TO BE- SW'!$E30+'TCO TO BE- SW'!$E40+'TCO TO BE- SW'!$E50</f>
        <v>0</v>
      </c>
      <c r="I9" s="96">
        <f>'TCO TO BE- SW'!$E31+'TCO TO BE- SW'!$E41+'TCO TO BE- SW'!$E51</f>
        <v>0</v>
      </c>
      <c r="J9" s="96">
        <f>'TCO TO BE- SW'!$E32+'TCO TO BE- SW'!$E42+'TCO TO BE- SW'!$E52</f>
        <v>0</v>
      </c>
      <c r="K9" s="96">
        <f>'TCO TO BE- SW'!$E33+'TCO TO BE- SW'!$E43+'TCO TO BE- SW'!$E53</f>
        <v>0</v>
      </c>
      <c r="L9" s="96">
        <f>'TCO TO BE- SW'!$E34+'TCO TO BE- SW'!$E44+'TCO TO BE- SW'!$E54</f>
        <v>0</v>
      </c>
      <c r="M9" s="116">
        <f>'TCO TO BE- SW'!$E35+'TCO TO BE- SW'!$E45+'TCO TO BE- SW'!$E55</f>
        <v>0</v>
      </c>
    </row>
    <row r="10" spans="1:13">
      <c r="A10" s="221"/>
      <c r="B10" s="218" t="s">
        <v>113</v>
      </c>
      <c r="C10" s="99">
        <f t="shared" si="0"/>
        <v>3993600</v>
      </c>
      <c r="D10" s="115">
        <f>'TCO TO BE- SW'!$E79+'TCO TO BE- SW'!$E89+'TCO TO BE- SW'!$E99+'TCO TO BE- SW'!$E109+'TCO TO BE- SW'!$E119</f>
        <v>0</v>
      </c>
      <c r="E10" s="96">
        <f>'TCO TO BE- SW'!$E80+'TCO TO BE- SW'!$E90+'TCO TO BE- SW'!$E100+'TCO TO BE- SW'!$E110+'TCO TO BE- SW'!$E120</f>
        <v>0</v>
      </c>
      <c r="F10" s="96">
        <f>'TCO TO BE- SW'!$E81+'TCO TO BE- SW'!$E91+'TCO TO BE- SW'!$E101+'TCO TO BE- SW'!$E111+'TCO TO BE- SW'!$E121</f>
        <v>499200</v>
      </c>
      <c r="G10" s="96">
        <f>'TCO TO BE- SW'!$E82+'TCO TO BE- SW'!$E92+'TCO TO BE- SW'!$E102+'TCO TO BE- SW'!$E112+'TCO TO BE- SW'!$E122</f>
        <v>499200</v>
      </c>
      <c r="H10" s="96">
        <f>'TCO TO BE- SW'!$E83+'TCO TO BE- SW'!$E93+'TCO TO BE- SW'!$E103+'TCO TO BE- SW'!$E113+'TCO TO BE- SW'!$E123</f>
        <v>499200</v>
      </c>
      <c r="I10" s="96">
        <f>'TCO TO BE- SW'!$E84+'TCO TO BE- SW'!$E94+'TCO TO BE- SW'!$E104+'TCO TO BE- SW'!$E114+'TCO TO BE- SW'!$E124</f>
        <v>499200</v>
      </c>
      <c r="J10" s="96">
        <f>'TCO TO BE- SW'!$E85+'TCO TO BE- SW'!$E95+'TCO TO BE- SW'!$E105+'TCO TO BE- SW'!$E115+'TCO TO BE- SW'!$E125</f>
        <v>499200</v>
      </c>
      <c r="K10" s="96">
        <f>'TCO TO BE- SW'!$E86+'TCO TO BE- SW'!$E96+'TCO TO BE- SW'!$E106+'TCO TO BE- SW'!$E116+'TCO TO BE- SW'!$E126</f>
        <v>499200</v>
      </c>
      <c r="L10" s="96">
        <f>'TCO TO BE- SW'!$E87+'TCO TO BE- SW'!$E97+'TCO TO BE- SW'!$E107+'TCO TO BE- SW'!$E117+'TCO TO BE- SW'!$E127</f>
        <v>499200</v>
      </c>
      <c r="M10" s="116">
        <f>'TCO TO BE- SW'!$E88+'TCO TO BE- SW'!$E98+'TCO TO BE- SW'!$E108+'TCO TO BE- SW'!$E118+'TCO TO BE- SW'!$E128</f>
        <v>499200</v>
      </c>
    </row>
    <row r="11" spans="1:13">
      <c r="A11" s="221"/>
      <c r="B11" s="218" t="s">
        <v>352</v>
      </c>
      <c r="C11" s="99">
        <f t="shared" si="0"/>
        <v>0</v>
      </c>
      <c r="D11" s="115">
        <f>'TCO TO BE- SW'!E151+'TCO TO BE- SW'!E161</f>
        <v>0</v>
      </c>
      <c r="E11" s="96">
        <f>'TCO TO BE- SW'!E152+'TCO TO BE- SW'!E162</f>
        <v>0</v>
      </c>
      <c r="F11" s="96">
        <f>'TCO TO BE- SW'!E153+'TCO TO BE- SW'!E163</f>
        <v>0</v>
      </c>
      <c r="G11" s="96">
        <f>'TCO TO BE- SW'!E154+'TCO TO BE- SW'!E164</f>
        <v>0</v>
      </c>
      <c r="H11" s="96">
        <f>'TCO TO BE- SW'!E155+'TCO TO BE- SW'!E165</f>
        <v>0</v>
      </c>
      <c r="I11" s="96">
        <f>'TCO TO BE- SW'!E156+'TCO TO BE- SW'!E166</f>
        <v>0</v>
      </c>
      <c r="J11" s="96">
        <f>'TCO TO BE- SW'!E157+'TCO TO BE- SW'!E167</f>
        <v>0</v>
      </c>
      <c r="K11" s="96">
        <f>'TCO TO BE- SW'!E158+'TCO TO BE- SW'!E168</f>
        <v>0</v>
      </c>
      <c r="L11" s="96">
        <f>'TCO TO BE- SW'!E159+'TCO TO BE- SW'!E169</f>
        <v>0</v>
      </c>
      <c r="M11" s="116">
        <f>'TCO TO BE- SW'!E160+'TCO TO BE- SW'!E170</f>
        <v>0</v>
      </c>
    </row>
    <row r="12" spans="1:13">
      <c r="A12" s="221"/>
      <c r="B12" s="218" t="s">
        <v>104</v>
      </c>
      <c r="C12" s="99">
        <f t="shared" si="0"/>
        <v>0</v>
      </c>
      <c r="D12" s="115">
        <f>'TCO TO BE - HW'!$E4+'TCO TO BE - HW'!$E14+'TCO TO BE - HW'!$E24</f>
        <v>0</v>
      </c>
      <c r="E12" s="96">
        <f>'TCO TO BE - HW'!$E5+'TCO TO BE - HW'!$E15+'TCO TO BE - HW'!$E25</f>
        <v>0</v>
      </c>
      <c r="F12" s="96">
        <f>'TCO TO BE - HW'!$E6+'TCO TO BE - HW'!$E16+'TCO TO BE - HW'!$E26</f>
        <v>0</v>
      </c>
      <c r="G12" s="96">
        <f>'TCO TO BE - HW'!$E7+'TCO TO BE - HW'!$E17+'TCO TO BE - HW'!$E27</f>
        <v>0</v>
      </c>
      <c r="H12" s="96">
        <f>'TCO TO BE - HW'!$E8+'TCO TO BE - HW'!$E18+'TCO TO BE - HW'!$E28</f>
        <v>0</v>
      </c>
      <c r="I12" s="96">
        <f>'TCO TO BE - HW'!$E9+'TCO TO BE - HW'!$E19+'TCO TO BE - HW'!$E29</f>
        <v>0</v>
      </c>
      <c r="J12" s="96">
        <f>'TCO TO BE - HW'!$E10+'TCO TO BE - HW'!$E20+'TCO TO BE - HW'!$E30</f>
        <v>0</v>
      </c>
      <c r="K12" s="96">
        <f>'TCO TO BE - HW'!$E11+'TCO TO BE - HW'!$E21+'TCO TO BE - HW'!$E31</f>
        <v>0</v>
      </c>
      <c r="L12" s="96">
        <f>'TCO TO BE - HW'!$E12+'TCO TO BE - HW'!$E22+'TCO TO BE - HW'!$E32</f>
        <v>0</v>
      </c>
      <c r="M12" s="116">
        <f>'TCO TO BE - HW'!$E13+'TCO TO BE - HW'!$E23+'TCO TO BE - HW'!$E33</f>
        <v>0</v>
      </c>
    </row>
    <row r="13" spans="1:13">
      <c r="A13" s="221"/>
      <c r="B13" s="218" t="s">
        <v>105</v>
      </c>
      <c r="C13" s="99">
        <f t="shared" si="0"/>
        <v>0</v>
      </c>
      <c r="D13" s="115">
        <f>'TCO TO BE - HW'!$E35+'TCO TO BE - HW'!$E45+'TCO TO BE - HW'!$E55+'TCO TO BE - HW'!$E65+'TCO TO BE - HW'!$E75</f>
        <v>0</v>
      </c>
      <c r="E13" s="96">
        <f>'TCO TO BE - HW'!$E36+'TCO TO BE - HW'!$E46+'TCO TO BE - HW'!$E56+'TCO TO BE - HW'!$E66+'TCO TO BE - HW'!$E76</f>
        <v>0</v>
      </c>
      <c r="F13" s="96">
        <f>'TCO TO BE - HW'!$E37+'TCO TO BE - HW'!$E47+'TCO TO BE - HW'!$E57+'TCO TO BE - HW'!$E67+'TCO TO BE - HW'!$E77</f>
        <v>0</v>
      </c>
      <c r="G13" s="96">
        <f>'TCO TO BE - HW'!$E38+'TCO TO BE - HW'!$E48+'TCO TO BE - HW'!$E58+'TCO TO BE - HW'!$E68+'TCO TO BE - HW'!$E78</f>
        <v>0</v>
      </c>
      <c r="H13" s="96">
        <f>'TCO TO BE - HW'!$E39+'TCO TO BE - HW'!$E49+'TCO TO BE - HW'!$E59+'TCO TO BE - HW'!$E69+'TCO TO BE - HW'!$E79</f>
        <v>0</v>
      </c>
      <c r="I13" s="96">
        <f>'TCO TO BE - HW'!$E40+'TCO TO BE - HW'!$E50+'TCO TO BE - HW'!$E60+'TCO TO BE - HW'!$E70+'TCO TO BE - HW'!$E80</f>
        <v>0</v>
      </c>
      <c r="J13" s="96">
        <f>'TCO TO BE - HW'!$E41+'TCO TO BE - HW'!$E51+'TCO TO BE - HW'!$E61+'TCO TO BE - HW'!$E71+'TCO TO BE - HW'!$E81</f>
        <v>0</v>
      </c>
      <c r="K13" s="96">
        <f>'TCO TO BE - HW'!$E42+'TCO TO BE - HW'!$E52+'TCO TO BE - HW'!$E62+'TCO TO BE - HW'!$E72+'TCO TO BE - HW'!$E82</f>
        <v>0</v>
      </c>
      <c r="L13" s="96">
        <f>'TCO TO BE - HW'!$E43+'TCO TO BE - HW'!$E53+'TCO TO BE - HW'!$E63+'TCO TO BE - HW'!$E73+'TCO TO BE - HW'!$E83</f>
        <v>0</v>
      </c>
      <c r="M13" s="116">
        <f>'TCO TO BE - HW'!$E44+'TCO TO BE - HW'!$E54+'TCO TO BE - HW'!$E64+'TCO TO BE - HW'!$E74+'TCO TO BE - HW'!$E84</f>
        <v>0</v>
      </c>
    </row>
    <row r="14" spans="1:13" ht="16" thickBot="1">
      <c r="A14" s="221"/>
      <c r="B14" s="495" t="s">
        <v>319</v>
      </c>
      <c r="C14" s="496">
        <f t="shared" si="0"/>
        <v>39540</v>
      </c>
      <c r="D14" s="498">
        <f>'TCO TO BE- SW'!E130+'TCO TO BE- SW'!E140</f>
        <v>19770</v>
      </c>
      <c r="E14" s="499">
        <f>'TCO TO BE- SW'!E131+'TCO TO BE- SW'!E141</f>
        <v>19770</v>
      </c>
      <c r="F14" s="499">
        <f>'TCO TO BE- SW'!E132+'TCO TO BE- SW'!E142</f>
        <v>0</v>
      </c>
      <c r="G14" s="499">
        <f>'TCO TO BE- SW'!E133+'TCO TO BE- SW'!E143</f>
        <v>0</v>
      </c>
      <c r="H14" s="499">
        <f>'TCO TO BE- SW'!E134+'TCO TO BE- SW'!E144</f>
        <v>0</v>
      </c>
      <c r="I14" s="499">
        <f>'TCO TO BE- SW'!E135+'TCO TO BE- SW'!E145</f>
        <v>0</v>
      </c>
      <c r="J14" s="499">
        <f>'TCO TO BE- SW'!E136+'TCO TO BE- SW'!E146</f>
        <v>0</v>
      </c>
      <c r="K14" s="499">
        <f>'TCO TO BE- SW'!E137+'TCO TO BE- SW'!E147</f>
        <v>0</v>
      </c>
      <c r="L14" s="499">
        <f>'TCO TO BE- SW'!E138+'TCO TO BE- SW'!E148</f>
        <v>0</v>
      </c>
      <c r="M14" s="500">
        <f>'TCO TO BE- SW'!E139+'TCO TO BE- SW'!E149</f>
        <v>0</v>
      </c>
    </row>
    <row r="15" spans="1:13" ht="16" thickBot="1">
      <c r="A15" s="222"/>
      <c r="B15" s="219" t="s">
        <v>106</v>
      </c>
      <c r="C15" s="101">
        <f>SUM(C7:C14)</f>
        <v>8991578.8000000007</v>
      </c>
      <c r="D15" s="97">
        <f>SUM(D7:D13)</f>
        <v>2361712.7999999998</v>
      </c>
      <c r="E15" s="86">
        <f t="shared" ref="E15:M15" si="1">SUM(E7:E13)</f>
        <v>2596726</v>
      </c>
      <c r="F15" s="86">
        <f t="shared" si="1"/>
        <v>499200</v>
      </c>
      <c r="G15" s="86">
        <f t="shared" si="1"/>
        <v>499200</v>
      </c>
      <c r="H15" s="86">
        <f t="shared" si="1"/>
        <v>499200</v>
      </c>
      <c r="I15" s="86">
        <f t="shared" si="1"/>
        <v>499200</v>
      </c>
      <c r="J15" s="86">
        <f t="shared" si="1"/>
        <v>499200</v>
      </c>
      <c r="K15" s="86">
        <f t="shared" si="1"/>
        <v>499200</v>
      </c>
      <c r="L15" s="103">
        <f t="shared" si="1"/>
        <v>499200</v>
      </c>
      <c r="M15" s="102">
        <f t="shared" si="1"/>
        <v>499200</v>
      </c>
    </row>
    <row r="16" spans="1:13">
      <c r="A16" s="84"/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</row>
    <row r="17" spans="1:13">
      <c r="A17" s="84"/>
      <c r="B17" s="84"/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84"/>
    </row>
    <row r="18" spans="1:13" ht="32.25" customHeight="1">
      <c r="A18" s="748" t="s">
        <v>118</v>
      </c>
      <c r="B18" s="748"/>
      <c r="C18" s="748"/>
      <c r="D18" s="90"/>
      <c r="E18" s="89"/>
      <c r="F18" s="89"/>
      <c r="G18" s="89"/>
      <c r="H18" s="89"/>
      <c r="I18" s="89"/>
      <c r="J18" s="89"/>
      <c r="K18" s="89"/>
      <c r="L18" s="89"/>
      <c r="M18" s="83"/>
    </row>
    <row r="19" spans="1:13">
      <c r="A19" s="84"/>
      <c r="B19" s="84"/>
      <c r="C19" s="84"/>
      <c r="D19" s="84"/>
      <c r="E19" s="84"/>
      <c r="F19" s="84"/>
      <c r="G19" s="84"/>
      <c r="H19" s="84"/>
      <c r="I19" s="84"/>
      <c r="J19" s="84"/>
      <c r="K19" s="84"/>
      <c r="L19" s="84"/>
      <c r="M19" s="84"/>
    </row>
    <row r="20" spans="1:13" ht="16" thickBot="1">
      <c r="A20" s="93"/>
      <c r="B20" s="94"/>
      <c r="C20" s="88"/>
      <c r="D20" s="747" t="s">
        <v>103</v>
      </c>
      <c r="E20" s="747"/>
      <c r="F20" s="747"/>
      <c r="G20" s="747"/>
      <c r="H20" s="747"/>
      <c r="I20" s="747"/>
      <c r="J20" s="747"/>
      <c r="K20" s="747"/>
      <c r="L20" s="747"/>
      <c r="M20" s="747"/>
    </row>
    <row r="21" spans="1:13" ht="17" customHeight="1">
      <c r="A21" s="220"/>
      <c r="B21" s="216" t="s">
        <v>226</v>
      </c>
      <c r="C21" s="98" t="s">
        <v>107</v>
      </c>
      <c r="D21" s="112" t="s">
        <v>25</v>
      </c>
      <c r="E21" s="113" t="s">
        <v>26</v>
      </c>
      <c r="F21" s="113" t="s">
        <v>27</v>
      </c>
      <c r="G21" s="113" t="s">
        <v>28</v>
      </c>
      <c r="H21" s="113" t="s">
        <v>29</v>
      </c>
      <c r="I21" s="113" t="s">
        <v>30</v>
      </c>
      <c r="J21" s="113" t="s">
        <v>31</v>
      </c>
      <c r="K21" s="113" t="s">
        <v>32</v>
      </c>
      <c r="L21" s="113" t="s">
        <v>33</v>
      </c>
      <c r="M21" s="114" t="s">
        <v>34</v>
      </c>
    </row>
    <row r="22" spans="1:13" ht="15" customHeight="1">
      <c r="A22" s="221"/>
      <c r="B22" s="110" t="s">
        <v>110</v>
      </c>
      <c r="C22" s="99">
        <v>0</v>
      </c>
      <c r="D22" s="115">
        <v>0</v>
      </c>
      <c r="E22" s="96">
        <v>0</v>
      </c>
      <c r="F22" s="96">
        <v>0</v>
      </c>
      <c r="G22" s="96">
        <v>0</v>
      </c>
      <c r="H22" s="96">
        <v>0</v>
      </c>
      <c r="I22" s="96">
        <v>0</v>
      </c>
      <c r="J22" s="96">
        <v>0</v>
      </c>
      <c r="K22" s="96">
        <v>0</v>
      </c>
      <c r="L22" s="96">
        <v>0</v>
      </c>
      <c r="M22" s="116">
        <v>0</v>
      </c>
    </row>
    <row r="23" spans="1:13" ht="17.25" customHeight="1">
      <c r="A23" s="221"/>
      <c r="B23" s="110" t="s">
        <v>111</v>
      </c>
      <c r="C23" s="99">
        <f>SUM(D23:M23)</f>
        <v>0</v>
      </c>
      <c r="D23" s="115">
        <f>'TCO AS IS - SW'!E5+'TCO AS IS - SW'!E15</f>
        <v>0</v>
      </c>
      <c r="E23" s="96">
        <f>'TCO AS IS - SW'!E6+'TCO AS IS - SW'!E16</f>
        <v>0</v>
      </c>
      <c r="F23" s="96">
        <f>'TCO AS IS - SW'!E7+'TCO AS IS - SW'!E17</f>
        <v>0</v>
      </c>
      <c r="G23" s="96">
        <f>'TCO AS IS - SW'!E8+'TCO AS IS - SW'!E18</f>
        <v>0</v>
      </c>
      <c r="H23" s="96">
        <f>'TCO AS IS - SW'!E9+'TCO AS IS - SW'!E19</f>
        <v>0</v>
      </c>
      <c r="I23" s="96">
        <f>'TCO AS IS - SW'!E10+'TCO AS IS - SW'!E20</f>
        <v>0</v>
      </c>
      <c r="J23" s="96">
        <f>'TCO AS IS - SW'!E11+'TCO AS IS - SW'!E21</f>
        <v>0</v>
      </c>
      <c r="K23" s="96">
        <f>'TCO AS IS - SW'!E12+'TCO AS IS - SW'!E22</f>
        <v>0</v>
      </c>
      <c r="L23" s="96">
        <f>'TCO AS IS - SW'!E13+'TCO AS IS - SW'!E23</f>
        <v>0</v>
      </c>
      <c r="M23" s="116">
        <f>'TCO AS IS - SW'!E14+'TCO AS IS - SW'!E24</f>
        <v>0</v>
      </c>
    </row>
    <row r="24" spans="1:13">
      <c r="A24" s="221"/>
      <c r="B24" s="110" t="s">
        <v>112</v>
      </c>
      <c r="C24" s="99">
        <v>0</v>
      </c>
      <c r="D24" s="115">
        <v>0</v>
      </c>
      <c r="E24" s="96">
        <v>0</v>
      </c>
      <c r="F24" s="96">
        <v>0</v>
      </c>
      <c r="G24" s="96">
        <v>0</v>
      </c>
      <c r="H24" s="96">
        <v>0</v>
      </c>
      <c r="I24" s="96">
        <v>0</v>
      </c>
      <c r="J24" s="96">
        <v>0</v>
      </c>
      <c r="K24" s="96">
        <v>0</v>
      </c>
      <c r="L24" s="96">
        <v>0</v>
      </c>
      <c r="M24" s="116">
        <v>0</v>
      </c>
    </row>
    <row r="25" spans="1:13">
      <c r="A25" s="221"/>
      <c r="B25" s="110" t="s">
        <v>113</v>
      </c>
      <c r="C25" s="99">
        <f>SUM(D25:M25)</f>
        <v>700000</v>
      </c>
      <c r="D25" s="115">
        <f>'TCO AS IS - SW'!E26+'TCO AS IS - SW'!E36+'TCO AS IS - SW'!E46+'TCO AS IS - SW'!E56+'TCO AS IS - SW'!E66</f>
        <v>70000</v>
      </c>
      <c r="E25" s="96">
        <f>'TCO AS IS - SW'!E27+'TCO AS IS - SW'!E37+'TCO AS IS - SW'!E47+'TCO AS IS - SW'!E57+'TCO AS IS - SW'!E67</f>
        <v>70000</v>
      </c>
      <c r="F25" s="96">
        <f>'TCO AS IS - SW'!E28+'TCO AS IS - SW'!E38+'TCO AS IS - SW'!E48+'TCO AS IS - SW'!E58+'TCO AS IS - SW'!E68</f>
        <v>70000</v>
      </c>
      <c r="G25" s="96">
        <f>'TCO AS IS - SW'!E29+'TCO AS IS - SW'!E39+'TCO AS IS - SW'!E49+'TCO AS IS - SW'!E59+'TCO AS IS - SW'!E69</f>
        <v>70000</v>
      </c>
      <c r="H25" s="96">
        <f>'TCO AS IS - SW'!E30+'TCO AS IS - SW'!E40+'TCO AS IS - SW'!E50+'TCO AS IS - SW'!E60+'TCO AS IS - SW'!E70</f>
        <v>70000</v>
      </c>
      <c r="I25" s="96">
        <f>'TCO AS IS - SW'!E31+'TCO AS IS - SW'!E41+'TCO AS IS - SW'!E51+'TCO AS IS - SW'!E61+'TCO AS IS - SW'!E71</f>
        <v>70000</v>
      </c>
      <c r="J25" s="96">
        <f>'TCO AS IS - SW'!E32+'TCO AS IS - SW'!E42+'TCO AS IS - SW'!E52+'TCO AS IS - SW'!E62+'TCO AS IS - SW'!E72</f>
        <v>70000</v>
      </c>
      <c r="K25" s="96">
        <f>'TCO AS IS - SW'!E33+'TCO AS IS - SW'!E43+'TCO AS IS - SW'!E53+'TCO AS IS - SW'!E63+'TCO AS IS - SW'!E73</f>
        <v>70000</v>
      </c>
      <c r="L25" s="96">
        <f>'TCO AS IS - SW'!E34+'TCO AS IS - SW'!E44+'TCO AS IS - SW'!E54+'TCO AS IS - SW'!E64+'TCO AS IS - SW'!E74</f>
        <v>70000</v>
      </c>
      <c r="M25" s="116">
        <f>'TCO AS IS - SW'!E35+'TCO AS IS - SW'!E45+'TCO AS IS - SW'!E55+'TCO AS IS - SW'!E65+'TCO AS IS - SW'!E75</f>
        <v>70000</v>
      </c>
    </row>
    <row r="26" spans="1:13">
      <c r="A26" s="221"/>
      <c r="B26" s="110" t="s">
        <v>104</v>
      </c>
      <c r="C26" s="99">
        <v>0</v>
      </c>
      <c r="D26" s="115">
        <v>0</v>
      </c>
      <c r="E26" s="96">
        <v>0</v>
      </c>
      <c r="F26" s="96">
        <v>0</v>
      </c>
      <c r="G26" s="96">
        <v>0</v>
      </c>
      <c r="H26" s="96">
        <v>0</v>
      </c>
      <c r="I26" s="96">
        <v>0</v>
      </c>
      <c r="J26" s="96">
        <v>0</v>
      </c>
      <c r="K26" s="96">
        <v>0</v>
      </c>
      <c r="L26" s="96">
        <v>0</v>
      </c>
      <c r="M26" s="116">
        <v>0</v>
      </c>
    </row>
    <row r="27" spans="1:13" ht="16" thickBot="1">
      <c r="A27" s="221"/>
      <c r="B27" s="111" t="s">
        <v>105</v>
      </c>
      <c r="C27" s="100">
        <f>SUM(D27:M27)</f>
        <v>0</v>
      </c>
      <c r="D27" s="117">
        <f>'TCO AS IS - HW'!E4+'TCO AS IS - HW'!E14+'TCO AS IS - HW'!E24+'TCO AS IS - HW'!E34+'TCO AS IS - HW'!E44</f>
        <v>0</v>
      </c>
      <c r="E27" s="118">
        <f>'TCO AS IS - HW'!E5+'TCO AS IS - HW'!E15+'TCO AS IS - HW'!E25+'TCO AS IS - HW'!E35+'TCO AS IS - HW'!E45</f>
        <v>0</v>
      </c>
      <c r="F27" s="118">
        <f>'TCO AS IS - HW'!E6+'TCO AS IS - HW'!E16+'TCO AS IS - HW'!E26+'TCO AS IS - HW'!E36+'TCO AS IS - HW'!E46</f>
        <v>0</v>
      </c>
      <c r="G27" s="118">
        <f>'TCO AS IS - HW'!E7+'TCO AS IS - HW'!E17+'TCO AS IS - HW'!E27+'TCO AS IS - HW'!E37+'TCO AS IS - HW'!E47</f>
        <v>0</v>
      </c>
      <c r="H27" s="118">
        <f>'TCO AS IS - HW'!E8+'TCO AS IS - HW'!E18+'TCO AS IS - HW'!E28+'TCO AS IS - HW'!E38+'TCO AS IS - HW'!E48</f>
        <v>0</v>
      </c>
      <c r="I27" s="118">
        <f>'TCO AS IS - HW'!E9+'TCO AS IS - HW'!E19+'TCO AS IS - HW'!E29+'TCO AS IS - HW'!E39+'TCO AS IS - HW'!E49</f>
        <v>0</v>
      </c>
      <c r="J27" s="118">
        <f>'TCO AS IS - HW'!E10+'TCO AS IS - HW'!E20+'TCO AS IS - HW'!E30+'TCO AS IS - HW'!E40+'TCO AS IS - HW'!E50</f>
        <v>0</v>
      </c>
      <c r="K27" s="118">
        <f>'TCO AS IS - HW'!E11+'TCO AS IS - HW'!E21+'TCO AS IS - HW'!E31+'TCO AS IS - HW'!E41+'TCO AS IS - HW'!E51</f>
        <v>0</v>
      </c>
      <c r="L27" s="118">
        <f>'TCO AS IS - HW'!E12+'TCO AS IS - HW'!E22+'TCO AS IS - HW'!E32+'TCO AS IS - HW'!E42+'TCO AS IS - HW'!E52</f>
        <v>0</v>
      </c>
      <c r="M27" s="119">
        <f>'TCO AS IS - HW'!E13+'TCO AS IS - HW'!E23+'TCO AS IS - HW'!E33+'TCO AS IS - HW'!E43+'TCO AS IS - HW'!E53</f>
        <v>0</v>
      </c>
    </row>
    <row r="28" spans="1:13" ht="16" thickBot="1">
      <c r="A28" s="222"/>
      <c r="B28" s="95" t="s">
        <v>106</v>
      </c>
      <c r="C28" s="101">
        <f t="shared" ref="C28:M28" si="2">SUM(C22:C27)</f>
        <v>700000</v>
      </c>
      <c r="D28" s="97">
        <f t="shared" si="2"/>
        <v>70000</v>
      </c>
      <c r="E28" s="86">
        <f t="shared" si="2"/>
        <v>70000</v>
      </c>
      <c r="F28" s="86">
        <f t="shared" si="2"/>
        <v>70000</v>
      </c>
      <c r="G28" s="86">
        <f t="shared" si="2"/>
        <v>70000</v>
      </c>
      <c r="H28" s="86">
        <f t="shared" si="2"/>
        <v>70000</v>
      </c>
      <c r="I28" s="86">
        <f t="shared" si="2"/>
        <v>70000</v>
      </c>
      <c r="J28" s="86">
        <f t="shared" si="2"/>
        <v>70000</v>
      </c>
      <c r="K28" s="86">
        <f t="shared" si="2"/>
        <v>70000</v>
      </c>
      <c r="L28" s="103">
        <f t="shared" si="2"/>
        <v>70000</v>
      </c>
      <c r="M28" s="102">
        <f t="shared" si="2"/>
        <v>70000</v>
      </c>
    </row>
    <row r="29" spans="1:13">
      <c r="A29" s="213"/>
      <c r="B29" s="214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</row>
    <row r="32" spans="1:13" ht="15.75" customHeight="1">
      <c r="A32" s="748" t="s">
        <v>211</v>
      </c>
      <c r="B32" s="748"/>
      <c r="C32" s="748"/>
    </row>
    <row r="34" spans="1:13" ht="16" thickBot="1"/>
    <row r="35" spans="1:13" ht="16">
      <c r="A35" s="220"/>
      <c r="B35" s="216" t="s">
        <v>154</v>
      </c>
      <c r="C35" s="163" t="s">
        <v>107</v>
      </c>
      <c r="D35" s="164" t="s">
        <v>25</v>
      </c>
      <c r="E35" s="165" t="s">
        <v>26</v>
      </c>
      <c r="F35" s="165" t="s">
        <v>27</v>
      </c>
      <c r="G35" s="165" t="s">
        <v>28</v>
      </c>
      <c r="H35" s="165" t="s">
        <v>29</v>
      </c>
      <c r="I35" s="165" t="s">
        <v>30</v>
      </c>
      <c r="J35" s="165" t="s">
        <v>31</v>
      </c>
      <c r="K35" s="165" t="s">
        <v>32</v>
      </c>
      <c r="L35" s="165" t="s">
        <v>33</v>
      </c>
      <c r="M35" s="166" t="s">
        <v>34</v>
      </c>
    </row>
    <row r="36" spans="1:13">
      <c r="A36" s="221"/>
      <c r="B36" s="167" t="s">
        <v>110</v>
      </c>
      <c r="C36" s="168">
        <f>SUM(D36:M36)</f>
        <v>237626.8</v>
      </c>
      <c r="D36" s="169">
        <f t="shared" ref="D36:M36" si="3">D7-D22</f>
        <v>1306.8</v>
      </c>
      <c r="E36" s="170">
        <f t="shared" si="3"/>
        <v>236320</v>
      </c>
      <c r="F36" s="170">
        <f t="shared" si="3"/>
        <v>0</v>
      </c>
      <c r="G36" s="170">
        <f t="shared" si="3"/>
        <v>0</v>
      </c>
      <c r="H36" s="170">
        <f t="shared" si="3"/>
        <v>0</v>
      </c>
      <c r="I36" s="170">
        <f t="shared" si="3"/>
        <v>0</v>
      </c>
      <c r="J36" s="170">
        <f t="shared" si="3"/>
        <v>0</v>
      </c>
      <c r="K36" s="170">
        <f t="shared" si="3"/>
        <v>0</v>
      </c>
      <c r="L36" s="170">
        <f t="shared" si="3"/>
        <v>0</v>
      </c>
      <c r="M36" s="180">
        <f t="shared" si="3"/>
        <v>0</v>
      </c>
    </row>
    <row r="37" spans="1:13">
      <c r="A37" s="221"/>
      <c r="B37" s="172" t="s">
        <v>111</v>
      </c>
      <c r="C37" s="168">
        <f t="shared" ref="C37:C43" si="4">SUM(D37:M37)</f>
        <v>0</v>
      </c>
      <c r="D37" s="169">
        <f t="shared" ref="D37:M37" si="5">D8-D23</f>
        <v>0</v>
      </c>
      <c r="E37" s="170">
        <f t="shared" si="5"/>
        <v>0</v>
      </c>
      <c r="F37" s="170">
        <f t="shared" si="5"/>
        <v>0</v>
      </c>
      <c r="G37" s="170">
        <f t="shared" si="5"/>
        <v>0</v>
      </c>
      <c r="H37" s="170">
        <f t="shared" si="5"/>
        <v>0</v>
      </c>
      <c r="I37" s="170">
        <f t="shared" si="5"/>
        <v>0</v>
      </c>
      <c r="J37" s="170">
        <f t="shared" si="5"/>
        <v>0</v>
      </c>
      <c r="K37" s="170">
        <f t="shared" si="5"/>
        <v>0</v>
      </c>
      <c r="L37" s="181">
        <f t="shared" si="5"/>
        <v>0</v>
      </c>
      <c r="M37" s="171">
        <f t="shared" si="5"/>
        <v>0</v>
      </c>
    </row>
    <row r="38" spans="1:13">
      <c r="A38" s="221"/>
      <c r="B38" s="167" t="s">
        <v>112</v>
      </c>
      <c r="C38" s="168">
        <f t="shared" si="4"/>
        <v>4720812</v>
      </c>
      <c r="D38" s="169">
        <f t="shared" ref="D38:M38" si="6">D9-D24</f>
        <v>2360406</v>
      </c>
      <c r="E38" s="170">
        <f t="shared" si="6"/>
        <v>2360406</v>
      </c>
      <c r="F38" s="170">
        <f t="shared" si="6"/>
        <v>0</v>
      </c>
      <c r="G38" s="170">
        <f t="shared" si="6"/>
        <v>0</v>
      </c>
      <c r="H38" s="170">
        <f t="shared" si="6"/>
        <v>0</v>
      </c>
      <c r="I38" s="170">
        <f t="shared" si="6"/>
        <v>0</v>
      </c>
      <c r="J38" s="170">
        <f t="shared" si="6"/>
        <v>0</v>
      </c>
      <c r="K38" s="170">
        <f t="shared" si="6"/>
        <v>0</v>
      </c>
      <c r="L38" s="181">
        <f t="shared" si="6"/>
        <v>0</v>
      </c>
      <c r="M38" s="171">
        <f t="shared" si="6"/>
        <v>0</v>
      </c>
    </row>
    <row r="39" spans="1:13">
      <c r="A39" s="221"/>
      <c r="B39" s="110" t="s">
        <v>113</v>
      </c>
      <c r="C39" s="168">
        <f t="shared" si="4"/>
        <v>3293600</v>
      </c>
      <c r="D39" s="169">
        <f t="shared" ref="D39:M39" si="7">D10-D25</f>
        <v>-70000</v>
      </c>
      <c r="E39" s="170">
        <f t="shared" si="7"/>
        <v>-70000</v>
      </c>
      <c r="F39" s="170">
        <f t="shared" si="7"/>
        <v>429200</v>
      </c>
      <c r="G39" s="170">
        <f t="shared" si="7"/>
        <v>429200</v>
      </c>
      <c r="H39" s="170">
        <f t="shared" si="7"/>
        <v>429200</v>
      </c>
      <c r="I39" s="170">
        <f t="shared" si="7"/>
        <v>429200</v>
      </c>
      <c r="J39" s="170">
        <f t="shared" si="7"/>
        <v>429200</v>
      </c>
      <c r="K39" s="170">
        <f t="shared" si="7"/>
        <v>429200</v>
      </c>
      <c r="L39" s="181">
        <f t="shared" si="7"/>
        <v>429200</v>
      </c>
      <c r="M39" s="171">
        <f t="shared" si="7"/>
        <v>429200</v>
      </c>
    </row>
    <row r="40" spans="1:13">
      <c r="A40" s="221"/>
      <c r="B40" s="110" t="s">
        <v>352</v>
      </c>
      <c r="C40" s="168">
        <f t="shared" si="4"/>
        <v>0</v>
      </c>
      <c r="D40" s="169">
        <f t="shared" ref="D40:M40" si="8">D11</f>
        <v>0</v>
      </c>
      <c r="E40" s="170">
        <f t="shared" si="8"/>
        <v>0</v>
      </c>
      <c r="F40" s="170">
        <f t="shared" si="8"/>
        <v>0</v>
      </c>
      <c r="G40" s="170">
        <f t="shared" si="8"/>
        <v>0</v>
      </c>
      <c r="H40" s="170">
        <f t="shared" si="8"/>
        <v>0</v>
      </c>
      <c r="I40" s="170">
        <f t="shared" si="8"/>
        <v>0</v>
      </c>
      <c r="J40" s="170">
        <f t="shared" si="8"/>
        <v>0</v>
      </c>
      <c r="K40" s="170">
        <f t="shared" si="8"/>
        <v>0</v>
      </c>
      <c r="L40" s="181">
        <f t="shared" si="8"/>
        <v>0</v>
      </c>
      <c r="M40" s="171">
        <f t="shared" si="8"/>
        <v>0</v>
      </c>
    </row>
    <row r="41" spans="1:13">
      <c r="A41" s="221"/>
      <c r="B41" s="110" t="s">
        <v>156</v>
      </c>
      <c r="C41" s="168">
        <f t="shared" si="4"/>
        <v>0</v>
      </c>
      <c r="D41" s="169">
        <f t="shared" ref="D41:M41" si="9">D12-D26</f>
        <v>0</v>
      </c>
      <c r="E41" s="170">
        <f t="shared" si="9"/>
        <v>0</v>
      </c>
      <c r="F41" s="170">
        <f t="shared" si="9"/>
        <v>0</v>
      </c>
      <c r="G41" s="170">
        <f t="shared" si="9"/>
        <v>0</v>
      </c>
      <c r="H41" s="170">
        <f t="shared" si="9"/>
        <v>0</v>
      </c>
      <c r="I41" s="170">
        <f t="shared" si="9"/>
        <v>0</v>
      </c>
      <c r="J41" s="170">
        <f t="shared" si="9"/>
        <v>0</v>
      </c>
      <c r="K41" s="170">
        <f t="shared" si="9"/>
        <v>0</v>
      </c>
      <c r="L41" s="181">
        <f t="shared" si="9"/>
        <v>0</v>
      </c>
      <c r="M41" s="171">
        <f t="shared" si="9"/>
        <v>0</v>
      </c>
    </row>
    <row r="42" spans="1:13">
      <c r="A42" s="221"/>
      <c r="B42" s="173" t="s">
        <v>157</v>
      </c>
      <c r="C42" s="174">
        <f t="shared" si="4"/>
        <v>0</v>
      </c>
      <c r="D42" s="169">
        <f t="shared" ref="D42:M42" si="10">D13-D27</f>
        <v>0</v>
      </c>
      <c r="E42" s="170">
        <f t="shared" si="10"/>
        <v>0</v>
      </c>
      <c r="F42" s="170">
        <f t="shared" si="10"/>
        <v>0</v>
      </c>
      <c r="G42" s="170">
        <f t="shared" si="10"/>
        <v>0</v>
      </c>
      <c r="H42" s="170">
        <f t="shared" si="10"/>
        <v>0</v>
      </c>
      <c r="I42" s="170">
        <f t="shared" si="10"/>
        <v>0</v>
      </c>
      <c r="J42" s="170">
        <f t="shared" si="10"/>
        <v>0</v>
      </c>
      <c r="K42" s="170">
        <f t="shared" si="10"/>
        <v>0</v>
      </c>
      <c r="L42" s="181">
        <f t="shared" si="10"/>
        <v>0</v>
      </c>
      <c r="M42" s="171">
        <f t="shared" si="10"/>
        <v>0</v>
      </c>
    </row>
    <row r="43" spans="1:13" ht="16" thickBot="1">
      <c r="A43" s="221"/>
      <c r="B43" s="110" t="s">
        <v>319</v>
      </c>
      <c r="C43" s="168">
        <f t="shared" si="4"/>
        <v>39540</v>
      </c>
      <c r="D43" s="169">
        <f t="shared" ref="D43:M43" si="11">D14</f>
        <v>19770</v>
      </c>
      <c r="E43" s="170">
        <f t="shared" si="11"/>
        <v>19770</v>
      </c>
      <c r="F43" s="170">
        <f t="shared" si="11"/>
        <v>0</v>
      </c>
      <c r="G43" s="170">
        <f t="shared" si="11"/>
        <v>0</v>
      </c>
      <c r="H43" s="170">
        <f t="shared" si="11"/>
        <v>0</v>
      </c>
      <c r="I43" s="170">
        <f t="shared" si="11"/>
        <v>0</v>
      </c>
      <c r="J43" s="170">
        <f t="shared" si="11"/>
        <v>0</v>
      </c>
      <c r="K43" s="170">
        <f t="shared" si="11"/>
        <v>0</v>
      </c>
      <c r="L43" s="181">
        <f t="shared" si="11"/>
        <v>0</v>
      </c>
      <c r="M43" s="171">
        <f t="shared" si="11"/>
        <v>0</v>
      </c>
    </row>
    <row r="44" spans="1:13" ht="16" thickBot="1">
      <c r="A44" s="222"/>
      <c r="B44" s="95" t="s">
        <v>106</v>
      </c>
      <c r="C44" s="175">
        <f>SUM(D44:M44)</f>
        <v>8271808.7999999998</v>
      </c>
      <c r="D44" s="176">
        <f>SUM(D36:D43)</f>
        <v>2311482.7999999998</v>
      </c>
      <c r="E44" s="177">
        <f t="shared" ref="E44:M44" si="12">SUM(E36:E42)</f>
        <v>2526726</v>
      </c>
      <c r="F44" s="177">
        <f t="shared" si="12"/>
        <v>429200</v>
      </c>
      <c r="G44" s="177">
        <f t="shared" si="12"/>
        <v>429200</v>
      </c>
      <c r="H44" s="177">
        <f t="shared" si="12"/>
        <v>429200</v>
      </c>
      <c r="I44" s="177">
        <f t="shared" si="12"/>
        <v>429200</v>
      </c>
      <c r="J44" s="177">
        <f t="shared" si="12"/>
        <v>429200</v>
      </c>
      <c r="K44" s="177">
        <f t="shared" si="12"/>
        <v>429200</v>
      </c>
      <c r="L44" s="178">
        <f t="shared" si="12"/>
        <v>429200</v>
      </c>
      <c r="M44" s="179">
        <f t="shared" si="12"/>
        <v>429200</v>
      </c>
    </row>
  </sheetData>
  <mergeCells count="4">
    <mergeCell ref="D5:M5"/>
    <mergeCell ref="A18:C18"/>
    <mergeCell ref="D20:M20"/>
    <mergeCell ref="A32:C32"/>
  </mergeCells>
  <pageMargins left="0.7" right="0.7" top="0.75" bottom="0.75" header="0.3" footer="0.3"/>
  <pageSetup paperSize="9" scale="3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Hárky</vt:lpstr>
      </vt:variant>
      <vt:variant>
        <vt:i4>21</vt:i4>
      </vt:variant>
      <vt:variant>
        <vt:lpstr>Pomenované rozsahy</vt:lpstr>
      </vt:variant>
      <vt:variant>
        <vt:i4>1</vt:i4>
      </vt:variant>
    </vt:vector>
  </HeadingPairs>
  <TitlesOfParts>
    <vt:vector size="22" baseType="lpstr">
      <vt:lpstr>Úvod</vt:lpstr>
      <vt:lpstr>Zoznam hárkov</vt:lpstr>
      <vt:lpstr>Sumarizácia</vt:lpstr>
      <vt:lpstr>CBA - Agendové IS</vt:lpstr>
      <vt:lpstr>Analyza citlivosti - AgendovéIS</vt:lpstr>
      <vt:lpstr>Prínosy - Agendové IS</vt:lpstr>
      <vt:lpstr>Výdavky - Agendové IS</vt:lpstr>
      <vt:lpstr>Parametre - Agendové IS</vt:lpstr>
      <vt:lpstr>TCO</vt:lpstr>
      <vt:lpstr>TCO AS IS - SW</vt:lpstr>
      <vt:lpstr>TCO AS IS - HW</vt:lpstr>
      <vt:lpstr>TCO TO BE- SW</vt:lpstr>
      <vt:lpstr>TCO TO BE - HW</vt:lpstr>
      <vt:lpstr>Rozpočet - vývoj Aplikácií</vt:lpstr>
      <vt:lpstr>Rozpočet - HW a licencie</vt:lpstr>
      <vt:lpstr>Slepý rozpočet</vt:lpstr>
      <vt:lpstr>Faktory</vt:lpstr>
      <vt:lpstr>Procesné mapy</vt:lpstr>
      <vt:lpstr>Procesy - AS IS</vt:lpstr>
      <vt:lpstr>Procesy - TO BE</vt:lpstr>
      <vt:lpstr>Rozdelenie prínosov</vt:lpstr>
      <vt:lpstr>'Procesné mapy'!Oblasť_tlače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Krok Martin</dc:creator>
  <cp:lastModifiedBy>Gabriel Rusznyák</cp:lastModifiedBy>
  <cp:lastPrinted>2018-08-24T09:21:09Z</cp:lastPrinted>
  <dcterms:created xsi:type="dcterms:W3CDTF">2015-01-29T13:50:20Z</dcterms:created>
  <dcterms:modified xsi:type="dcterms:W3CDTF">2019-10-03T12:06:15Z</dcterms:modified>
</cp:coreProperties>
</file>